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раскрытие информации\"/>
    </mc:Choice>
  </mc:AlternateContent>
  <bookViews>
    <workbookView xWindow="0" yWindow="0" windowWidth="19320" windowHeight="8160"/>
  </bookViews>
  <sheets>
    <sheet name="Лист1" sheetId="18" r:id="rId1"/>
    <sheet name="Таблица 1.1" sheetId="5" r:id="rId2"/>
    <sheet name="Таблица 1.2" sheetId="6" r:id="rId3"/>
    <sheet name="Таблица 1.3" sheetId="7" r:id="rId4"/>
    <sheet name="Таблица 1.4" sheetId="8" r:id="rId5"/>
    <sheet name="Таблица 2.1" sheetId="11" r:id="rId6"/>
    <sheet name="Таблица 2.2" sheetId="12" r:id="rId7"/>
    <sheet name="Таблица 3.1" sheetId="16" r:id="rId8"/>
    <sheet name="Таблица 3.4" sheetId="13" r:id="rId9"/>
    <sheet name="Таблица 3.5" sheetId="17" r:id="rId10"/>
    <sheet name="Таблица 4.1" sheetId="1" r:id="rId11"/>
    <sheet name="Таблица 4.2" sheetId="3" r:id="rId12"/>
    <sheet name="Таблица 4.3" sheetId="4" r:id="rId13"/>
    <sheet name="Таблица 4.7" sheetId="14" r:id="rId14"/>
    <sheet name="Таблица 4.9" sheetId="2" r:id="rId15"/>
  </sheets>
  <externalReferences>
    <externalReference r:id="rId16"/>
  </externalReferences>
  <definedNames>
    <definedName name="_xlnm._FilterDatabase" localSheetId="7" hidden="1">'Таблица 3.1'!$A$3:$H$45</definedName>
    <definedName name="bookmark0" localSheetId="10">'Таблица 4.1'!$B$37</definedName>
    <definedName name="_xlnm.Print_Area" localSheetId="3">'Таблица 1.3'!$A$1:$D$39</definedName>
    <definedName name="_xlnm.Print_Area" localSheetId="4">'Таблица 1.4'!$A$1:$D$50</definedName>
    <definedName name="отрасли">#REF!</definedName>
    <definedName name="Список">[1]Лист2!$A$3:$A$4</definedName>
    <definedName name="списоккредит">[1]Лист2!$E$3:$E$4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1" l="1"/>
  <c r="J7" i="1"/>
  <c r="I17" i="14"/>
  <c r="I14" i="14"/>
  <c r="I11" i="14"/>
  <c r="I8" i="14"/>
  <c r="I5" i="14"/>
  <c r="E16" i="13" l="1"/>
  <c r="E11" i="13"/>
  <c r="E12" i="13"/>
  <c r="E10" i="13"/>
  <c r="E6" i="13"/>
  <c r="E5" i="13"/>
  <c r="W31" i="5" l="1"/>
  <c r="K12" i="6" l="1"/>
  <c r="J12" i="6"/>
  <c r="I12" i="6"/>
  <c r="H12" i="6"/>
  <c r="G12" i="6"/>
  <c r="F12" i="6"/>
  <c r="G7" i="6"/>
  <c r="H7" i="6"/>
  <c r="I7" i="6"/>
  <c r="J7" i="6"/>
  <c r="K7" i="6"/>
  <c r="F7" i="6"/>
  <c r="O6" i="12"/>
  <c r="K6" i="12"/>
  <c r="E20" i="11"/>
  <c r="E15" i="11"/>
  <c r="E10" i="11"/>
  <c r="E5" i="11"/>
  <c r="D7" i="1" l="1"/>
  <c r="D33" i="7" l="1"/>
  <c r="D32" i="7"/>
  <c r="D15" i="7"/>
  <c r="D14" i="7"/>
  <c r="D13" i="7"/>
  <c r="D11" i="5" l="1"/>
  <c r="E11" i="5"/>
  <c r="E10" i="5" s="1"/>
  <c r="F11" i="5"/>
  <c r="G11" i="5"/>
  <c r="G10" i="5" s="1"/>
  <c r="H11" i="5"/>
  <c r="I11" i="5"/>
  <c r="I10" i="5" s="1"/>
  <c r="J11" i="5"/>
  <c r="K11" i="5"/>
  <c r="K10" i="5" s="1"/>
  <c r="M11" i="5"/>
  <c r="D12" i="5"/>
  <c r="E12" i="5"/>
  <c r="F12" i="5"/>
  <c r="G12" i="5"/>
  <c r="H12" i="5"/>
  <c r="I12" i="5"/>
  <c r="J12" i="5"/>
  <c r="K12" i="5"/>
  <c r="M12" i="5"/>
  <c r="D14" i="5"/>
  <c r="E14" i="5"/>
  <c r="F14" i="5"/>
  <c r="G14" i="5"/>
  <c r="H14" i="5"/>
  <c r="I14" i="5"/>
  <c r="J14" i="5"/>
  <c r="K14" i="5"/>
  <c r="M14" i="5"/>
  <c r="D18" i="5"/>
  <c r="E18" i="5"/>
  <c r="F18" i="5"/>
  <c r="G18" i="5"/>
  <c r="H18" i="5"/>
  <c r="I18" i="5"/>
  <c r="J18" i="5"/>
  <c r="K18" i="5"/>
  <c r="M18" i="5"/>
  <c r="D22" i="5"/>
  <c r="E22" i="5"/>
  <c r="F22" i="5"/>
  <c r="G22" i="5"/>
  <c r="H22" i="5"/>
  <c r="I22" i="5"/>
  <c r="J22" i="5"/>
  <c r="K22" i="5"/>
  <c r="M22" i="5"/>
  <c r="D26" i="5"/>
  <c r="E26" i="5"/>
  <c r="F26" i="5"/>
  <c r="G26" i="5"/>
  <c r="H26" i="5"/>
  <c r="I26" i="5"/>
  <c r="J26" i="5"/>
  <c r="K26" i="5"/>
  <c r="M26" i="5"/>
  <c r="J30" i="5"/>
  <c r="K30" i="5"/>
  <c r="L30" i="5"/>
  <c r="M30" i="5"/>
  <c r="M10" i="5" l="1"/>
  <c r="H10" i="5"/>
  <c r="D10" i="5"/>
  <c r="J10" i="5"/>
  <c r="F10" i="5"/>
  <c r="M58" i="5"/>
  <c r="Y32" i="5" l="1"/>
  <c r="V30" i="5"/>
  <c r="D44" i="8" l="1"/>
  <c r="C44" i="8"/>
  <c r="D45" i="8" l="1"/>
  <c r="C45" i="8"/>
  <c r="H13" i="1"/>
  <c r="H12" i="1"/>
  <c r="E7" i="1"/>
  <c r="F7" i="1" s="1"/>
  <c r="G14" i="1" l="1"/>
  <c r="G7" i="1"/>
  <c r="Z32" i="5" l="1"/>
  <c r="Z31" i="5"/>
  <c r="C10" i="6" l="1"/>
  <c r="C5" i="6"/>
  <c r="D15" i="8" l="1"/>
  <c r="D32" i="8"/>
  <c r="D33" i="8"/>
  <c r="D14" i="8"/>
  <c r="D13" i="8"/>
  <c r="H14" i="1"/>
  <c r="I13" i="1" l="1"/>
  <c r="H7" i="1"/>
  <c r="I7" i="1" s="1"/>
  <c r="C8" i="4"/>
  <c r="G6" i="12"/>
  <c r="C6" i="12"/>
  <c r="N11" i="5" l="1"/>
  <c r="O11" i="5"/>
  <c r="P11" i="5"/>
  <c r="Q11" i="5"/>
  <c r="R11" i="5"/>
  <c r="S11" i="5"/>
  <c r="R15" i="13" l="1"/>
  <c r="R14" i="13"/>
  <c r="R13" i="13"/>
  <c r="R12" i="13"/>
  <c r="R11" i="13"/>
  <c r="R9" i="13"/>
  <c r="R8" i="13"/>
  <c r="R7" i="13"/>
  <c r="R6" i="13"/>
  <c r="R5" i="13"/>
  <c r="K17" i="6" l="1"/>
  <c r="J17" i="6"/>
  <c r="I17" i="6"/>
  <c r="H17" i="6"/>
  <c r="G17" i="6"/>
  <c r="F17" i="6"/>
  <c r="K15" i="6"/>
  <c r="J15" i="6"/>
  <c r="I15" i="6"/>
  <c r="H15" i="6"/>
  <c r="G15" i="6"/>
  <c r="F15" i="6"/>
  <c r="E15" i="6"/>
  <c r="D15" i="6"/>
  <c r="C15" i="6"/>
  <c r="C57" i="5"/>
  <c r="M57" i="5" s="1"/>
  <c r="M56" i="5"/>
  <c r="C52" i="5"/>
  <c r="M52" i="5" s="1"/>
  <c r="M51" i="5"/>
  <c r="M47" i="5"/>
  <c r="J47" i="5"/>
  <c r="G47" i="5"/>
  <c r="D47" i="5"/>
  <c r="C44" i="5"/>
  <c r="M43" i="5"/>
  <c r="J43" i="5"/>
  <c r="G43" i="5"/>
  <c r="D43" i="5"/>
  <c r="C43" i="5" s="1"/>
  <c r="Z40" i="5"/>
  <c r="Y40" i="5"/>
  <c r="X40" i="5"/>
  <c r="Z39" i="5"/>
  <c r="Z38" i="5" s="1"/>
  <c r="Y39" i="5"/>
  <c r="X39" i="5"/>
  <c r="W38" i="5"/>
  <c r="U38" i="5"/>
  <c r="T38" i="5"/>
  <c r="S38" i="5"/>
  <c r="R38" i="5"/>
  <c r="Q38" i="5"/>
  <c r="P38" i="5"/>
  <c r="O38" i="5"/>
  <c r="N38" i="5"/>
  <c r="M38" i="5"/>
  <c r="K38" i="5"/>
  <c r="J38" i="5"/>
  <c r="I38" i="5"/>
  <c r="H38" i="5"/>
  <c r="G38" i="5"/>
  <c r="F38" i="5"/>
  <c r="E38" i="5"/>
  <c r="D38" i="5"/>
  <c r="Z36" i="5"/>
  <c r="Y36" i="5"/>
  <c r="X36" i="5"/>
  <c r="Z35" i="5"/>
  <c r="Y35" i="5"/>
  <c r="X35" i="5"/>
  <c r="Y34" i="5"/>
  <c r="W34" i="5"/>
  <c r="U34" i="5"/>
  <c r="T34" i="5"/>
  <c r="S34" i="5"/>
  <c r="R34" i="5"/>
  <c r="Q34" i="5"/>
  <c r="P34" i="5"/>
  <c r="O34" i="5"/>
  <c r="N34" i="5"/>
  <c r="M34" i="5"/>
  <c r="K34" i="5"/>
  <c r="J34" i="5"/>
  <c r="I34" i="5"/>
  <c r="H34" i="5"/>
  <c r="G34" i="5"/>
  <c r="F34" i="5"/>
  <c r="E34" i="5"/>
  <c r="D34" i="5"/>
  <c r="X32" i="5"/>
  <c r="X30" i="5" s="1"/>
  <c r="Y31" i="5"/>
  <c r="Y30" i="5" s="1"/>
  <c r="X31" i="5"/>
  <c r="Z30" i="5"/>
  <c r="W30" i="5"/>
  <c r="U30" i="5"/>
  <c r="T30" i="5"/>
  <c r="Z28" i="5"/>
  <c r="Y28" i="5"/>
  <c r="X28" i="5"/>
  <c r="Z27" i="5"/>
  <c r="Y27" i="5"/>
  <c r="X27" i="5"/>
  <c r="W26" i="5"/>
  <c r="U26" i="5"/>
  <c r="T26" i="5"/>
  <c r="S26" i="5"/>
  <c r="R26" i="5"/>
  <c r="Q26" i="5"/>
  <c r="P26" i="5"/>
  <c r="O26" i="5"/>
  <c r="N26" i="5"/>
  <c r="Z24" i="5"/>
  <c r="Y24" i="5"/>
  <c r="X24" i="5"/>
  <c r="Z23" i="5"/>
  <c r="Z22" i="5" s="1"/>
  <c r="Y23" i="5"/>
  <c r="X23" i="5"/>
  <c r="Y22" i="5"/>
  <c r="W22" i="5"/>
  <c r="U22" i="5"/>
  <c r="T22" i="5"/>
  <c r="S22" i="5"/>
  <c r="R22" i="5"/>
  <c r="Q22" i="5"/>
  <c r="P22" i="5"/>
  <c r="O22" i="5"/>
  <c r="N22" i="5"/>
  <c r="Z20" i="5"/>
  <c r="Y20" i="5"/>
  <c r="X20" i="5"/>
  <c r="X18" i="5" s="1"/>
  <c r="Z19" i="5"/>
  <c r="Z18" i="5" s="1"/>
  <c r="Y19" i="5"/>
  <c r="X19" i="5"/>
  <c r="W18" i="5"/>
  <c r="U18" i="5"/>
  <c r="T18" i="5"/>
  <c r="S18" i="5"/>
  <c r="R18" i="5"/>
  <c r="Q18" i="5"/>
  <c r="P18" i="5"/>
  <c r="O18" i="5"/>
  <c r="N18" i="5"/>
  <c r="Z16" i="5"/>
  <c r="Y16" i="5"/>
  <c r="X16" i="5"/>
  <c r="Z15" i="5"/>
  <c r="Y15" i="5"/>
  <c r="Y14" i="5" s="1"/>
  <c r="X15" i="5"/>
  <c r="W14" i="5"/>
  <c r="U14" i="5"/>
  <c r="T14" i="5"/>
  <c r="S14" i="5"/>
  <c r="R14" i="5"/>
  <c r="Q14" i="5"/>
  <c r="P14" i="5"/>
  <c r="O14" i="5"/>
  <c r="N14" i="5"/>
  <c r="W12" i="5"/>
  <c r="U12" i="5"/>
  <c r="T12" i="5"/>
  <c r="S12" i="5"/>
  <c r="S10" i="5" s="1"/>
  <c r="R12" i="5"/>
  <c r="R10" i="5" s="1"/>
  <c r="Q12" i="5"/>
  <c r="Q10" i="5" s="1"/>
  <c r="P12" i="5"/>
  <c r="P10" i="5" s="1"/>
  <c r="O12" i="5"/>
  <c r="O10" i="5" s="1"/>
  <c r="N12" i="5"/>
  <c r="N10" i="5" s="1"/>
  <c r="W11" i="5"/>
  <c r="U11" i="5"/>
  <c r="T11" i="5"/>
  <c r="Z14" i="5" l="1"/>
  <c r="X26" i="5"/>
  <c r="X34" i="5"/>
  <c r="X38" i="5"/>
  <c r="Y18" i="5"/>
  <c r="Z34" i="5"/>
  <c r="Y38" i="5"/>
  <c r="X14" i="5"/>
  <c r="Z26" i="5"/>
  <c r="X22" i="5"/>
  <c r="Y26" i="5"/>
  <c r="W10" i="5"/>
  <c r="T10" i="5"/>
  <c r="W58" i="5"/>
  <c r="U10" i="5"/>
  <c r="C47" i="5"/>
  <c r="X11" i="5"/>
  <c r="X12" i="5"/>
  <c r="Y11" i="5"/>
  <c r="Y12" i="5"/>
  <c r="Z11" i="5"/>
  <c r="Z12" i="5"/>
  <c r="Y10" i="5" l="1"/>
  <c r="Z10" i="5"/>
  <c r="X10" i="5"/>
  <c r="D28" i="16" l="1"/>
  <c r="D44" i="16"/>
  <c r="D10" i="16"/>
  <c r="D32" i="16"/>
  <c r="D34" i="16"/>
  <c r="D35" i="16"/>
  <c r="D42" i="16"/>
  <c r="D30" i="16"/>
  <c r="D5" i="16"/>
  <c r="D37" i="16"/>
  <c r="D11" i="16"/>
  <c r="D23" i="16"/>
  <c r="D45" i="16"/>
  <c r="D18" i="16"/>
  <c r="D15" i="16"/>
  <c r="D19" i="16"/>
  <c r="D17" i="16"/>
  <c r="D39" i="16"/>
  <c r="D29" i="16"/>
  <c r="D9" i="16"/>
  <c r="D22" i="16"/>
  <c r="D6" i="16"/>
  <c r="D25" i="16"/>
  <c r="D13" i="16"/>
  <c r="D20" i="16"/>
  <c r="D12" i="16"/>
  <c r="D27" i="16"/>
  <c r="D31" i="16"/>
  <c r="D26" i="16"/>
  <c r="D40" i="16"/>
  <c r="D21" i="16"/>
  <c r="D41" i="16"/>
  <c r="D43" i="16"/>
  <c r="D38" i="16"/>
  <c r="D16" i="16"/>
  <c r="D24" i="16"/>
  <c r="D33" i="16"/>
</calcChain>
</file>

<file path=xl/sharedStrings.xml><?xml version="1.0" encoding="utf-8"?>
<sst xmlns="http://schemas.openxmlformats.org/spreadsheetml/2006/main" count="844" uniqueCount="445">
  <si>
    <t>№</t>
  </si>
  <si>
    <t xml:space="preserve">Категории обращений потребителей </t>
  </si>
  <si>
    <t xml:space="preserve">Формы обслуживания </t>
  </si>
  <si>
    <t>Очная форма</t>
  </si>
  <si>
    <t>Заочная форма с использованием телефонной связи</t>
  </si>
  <si>
    <t xml:space="preserve">Электронная форма с использованием сети интернет </t>
  </si>
  <si>
    <t>Письменная форма с использованием почтовой связи</t>
  </si>
  <si>
    <t xml:space="preserve">Прочее </t>
  </si>
  <si>
    <t xml:space="preserve">Таблица 4.1 </t>
  </si>
  <si>
    <t>Динамика изменения показателя %</t>
  </si>
  <si>
    <t>Всего обращений потребителей, в т.ч.</t>
  </si>
  <si>
    <t>1.1</t>
  </si>
  <si>
    <t>1.2</t>
  </si>
  <si>
    <t xml:space="preserve">осуществление технологического присоединения </t>
  </si>
  <si>
    <t>1.3</t>
  </si>
  <si>
    <t>коммерческий учёт э/э</t>
  </si>
  <si>
    <t xml:space="preserve">1.4 </t>
  </si>
  <si>
    <t xml:space="preserve">качество обслуживания </t>
  </si>
  <si>
    <t>1.5</t>
  </si>
  <si>
    <t>техническое обслуживание электросетевых объектов</t>
  </si>
  <si>
    <t>1.6</t>
  </si>
  <si>
    <t>прочее (указать)</t>
  </si>
  <si>
    <t>Жалобы</t>
  </si>
  <si>
    <t>2.1</t>
  </si>
  <si>
    <t>2.2</t>
  </si>
  <si>
    <t xml:space="preserve">оказание услуг по передаче э/э </t>
  </si>
  <si>
    <t>2.3</t>
  </si>
  <si>
    <t>Качество э/э</t>
  </si>
  <si>
    <t>2.4</t>
  </si>
  <si>
    <t>2.1.1</t>
  </si>
  <si>
    <t>2.1.2</t>
  </si>
  <si>
    <t>2.5</t>
  </si>
  <si>
    <t>техническое обслуживание объектов электросетевого хозяйства</t>
  </si>
  <si>
    <t>2.6</t>
  </si>
  <si>
    <t xml:space="preserve">3. </t>
  </si>
  <si>
    <t>Заявка на оказание услуг</t>
  </si>
  <si>
    <t>3.1</t>
  </si>
  <si>
    <t>по технологическому присоединению</t>
  </si>
  <si>
    <t>3.2</t>
  </si>
  <si>
    <t>на заключение договора на оказание услуг по передаче э/э</t>
  </si>
  <si>
    <t>3.3</t>
  </si>
  <si>
    <t>организация коммерческого учёта э/э</t>
  </si>
  <si>
    <t xml:space="preserve">3.4 </t>
  </si>
  <si>
    <t xml:space="preserve">Примечание:
1 - в графе указываются случаи сообщений потребителем информации о ненадлежащем качестве регулируемых услуг, предоставляемых потребителю, а также о ненадлежащем качестве обслуживания потребителя. Указываются жалобы, которые: 
- относятся к регулируемым видам услуг сетевых организаций;
- установлена обоснованность жалобы о нарушении нрав или охраняемых законом интересов потребителя, в том числе о предоставлении услуг ненадлежащего качества;
Случаи, при которых обращение не отображается как жалоба:
- повторное обращение, по которому потребителю уже был предоставлен ответ по существу в связи с ранее направленными жалобами, и при этом в повторном обращении не приводятся новые доводы или обстоятельства;
- обращение, подлежащее или находящееся на рассмотрении в суде в соответствии с законодательством РФ;
- обращение по спорам в рамках оказания услуг по передаче электрической энергии с субъектами рынков э/э.
2- в строке 2.1.1 не учитываются обращения потребителей с сообщением о прекращении передачи электрической энергии, а также жалобы на прекращение передачи электрической энергии при ограничениях режима потребления э/э в случаях:
-  плановых ограничений режима потребления электрической энергии в отношении потребителей в случае проведения ремонтных работ на объектах электросетевого хозяйства сетевой организации, к которым присоединены энергопринимающие устройства потребителя, либо необходимости проведения ремонтных работ на объектах электросетевого хозяйства смежных сетевых организаций (иных владельцев объектов электросетевого хозяйства), превышающих время отключения электрической энергии, регламентированное действующим законодательством РФ.
-  нарушения своих обязательств потребителем;
-  возникновения (угроза возникновения) аварийных электроэнергетических режимов;
-  выявления факта ненадлежащего технологического присоединения энергопринимаюших устройств потребителя к объектам электросетевого хозяйства;
-  прекращения обязательств по оказанию услуг по передаче электрической энергии в отношении энергопринимаюших устройств потребителя по договору оказания услуг по передаче электрической энергии.
3 -  в  строке 2.1.2 учитываются жалобы на ненадлежащее качество электрической энергии, по факту рассмотрения которых по результатам измерений качества электрической энергией подтверждено несоответствие показателей качества электрической энергии установленным требованиям, в том, числе с подтверждением протоколами измерений, проведенных сетевой организацией, либо иной организацией, аккредитованной в установленном порядке на проведение испытаний (измерений) показателей качества электрической энергии. При этом в строке 2.1.2 не учитываются жалобы потребителей, если установлено, что виновником ухудшения качества электрической электроэнергии является сам потребитель или иное лицо, не связанное е сетевой организацией, а также в случаях, если нарушения возникли в результате стихийных бедствий, аварий и иных событий, произошедших не по вине сетевой организации.
</t>
  </si>
  <si>
    <r>
      <t>2</t>
    </r>
    <r>
      <rPr>
        <vertAlign val="superscript"/>
        <sz val="8"/>
        <color theme="1"/>
        <rFont val="Calibri"/>
        <family val="2"/>
        <charset val="204"/>
        <scheme val="minor"/>
      </rPr>
      <t>1</t>
    </r>
  </si>
  <si>
    <r>
      <t>качество услуг по передаче э/э</t>
    </r>
    <r>
      <rPr>
        <vertAlign val="superscript"/>
        <sz val="8"/>
        <color theme="1"/>
        <rFont val="Calibri"/>
        <family val="2"/>
        <charset val="204"/>
        <scheme val="minor"/>
      </rPr>
      <t>2</t>
    </r>
  </si>
  <si>
    <r>
      <t>Качество э/э</t>
    </r>
    <r>
      <rPr>
        <vertAlign val="superscript"/>
        <sz val="8"/>
        <color theme="1"/>
        <rFont val="Calibri"/>
        <family val="2"/>
        <charset val="204"/>
        <scheme val="minor"/>
      </rPr>
      <t>3</t>
    </r>
  </si>
  <si>
    <t>Таблица 4.9</t>
  </si>
  <si>
    <t xml:space="preserve">Дата обращения </t>
  </si>
  <si>
    <t>Время обращени я</t>
  </si>
  <si>
    <t>Обчное обращение</t>
  </si>
  <si>
    <t>заочное обращение посредством телефонной связи</t>
  </si>
  <si>
    <t>Заочное обращение посредством сети интернет</t>
  </si>
  <si>
    <t>Письменное обращение посредством почтовой связи</t>
  </si>
  <si>
    <t>Форма обращения</t>
  </si>
  <si>
    <t>Оказание услуг по передаче э/э</t>
  </si>
  <si>
    <t xml:space="preserve">Осуществление технологического присоединения </t>
  </si>
  <si>
    <t>Коммерческий учёт э/э</t>
  </si>
  <si>
    <t>Качество обслуживания потребителей</t>
  </si>
  <si>
    <t>Прочее</t>
  </si>
  <si>
    <t>Техническое обслуживание электросетевых объектов</t>
  </si>
  <si>
    <t>Обращения</t>
  </si>
  <si>
    <t>Качество услуг по передаче э/э</t>
  </si>
  <si>
    <t xml:space="preserve">Техническое обслуживание электросетевых объектов </t>
  </si>
  <si>
    <t xml:space="preserve">Обращения потребителей, содержащие заявку на оказание услуг </t>
  </si>
  <si>
    <t>По технологическому присоединению</t>
  </si>
  <si>
    <t>Заключение договора на оказание услуг по передаче э/э</t>
  </si>
  <si>
    <t>Организация коммерческого учёта э/э</t>
  </si>
  <si>
    <t>Факт получения потребителем ответа</t>
  </si>
  <si>
    <t>Заявителем был получен исчерпывающий ответ в установленные сроки</t>
  </si>
  <si>
    <t xml:space="preserve">Заявителем был получен исчерпывающий  ответ с нарушением сроков  </t>
  </si>
  <si>
    <t>Обращение оставлено без ответа</t>
  </si>
  <si>
    <r>
      <t>Обращения потребителей содержащие жалобу</t>
    </r>
    <r>
      <rPr>
        <vertAlign val="superscript"/>
        <sz val="10"/>
        <color theme="1"/>
        <rFont val="Times New Roman"/>
        <family val="1"/>
        <charset val="204"/>
      </rPr>
      <t>2</t>
    </r>
  </si>
  <si>
    <r>
      <t>Мероприятия по результатам обращения</t>
    </r>
    <r>
      <rPr>
        <vertAlign val="superscript"/>
        <sz val="10"/>
        <color theme="1"/>
        <rFont val="Calibri"/>
        <family val="2"/>
        <charset val="204"/>
        <scheme val="minor"/>
      </rPr>
      <t>3</t>
    </r>
    <r>
      <rPr>
        <sz val="10"/>
        <color theme="1"/>
        <rFont val="Calibri"/>
        <family val="2"/>
        <charset val="204"/>
        <scheme val="minor"/>
      </rPr>
      <t xml:space="preserve"> </t>
    </r>
  </si>
  <si>
    <t>Выполненые мероприятия по результатам обращения</t>
  </si>
  <si>
    <t>Планируемые мероприятия по результатам обращения</t>
  </si>
  <si>
    <t>Идетификационный номер обращения</t>
  </si>
  <si>
    <t xml:space="preserve"> +</t>
  </si>
  <si>
    <t xml:space="preserve"> -</t>
  </si>
  <si>
    <t>N</t>
  </si>
  <si>
    <t>Офис обслуживания потребителей</t>
  </si>
  <si>
    <t>Тип офиса</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</si>
  <si>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</si>
  <si>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</si>
  <si>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</si>
  <si>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</si>
  <si>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</si>
  <si>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на обслуживание потребителя мин.</t>
  </si>
  <si>
    <t>Среднее время ожидания потребителя в очереди, мин</t>
  </si>
  <si>
    <t xml:space="preserve"> Количество сторонних организаций на территории офиса обслуживания </t>
  </si>
  <si>
    <t>4.2  Информация о деятельности офисов обслуживания потребителей</t>
  </si>
  <si>
    <t>Перечень номеров телефонов, выделенных для обслуживания потребителей: Номер телефона по вопросам энергоснабжения;Номерра телефонов центров обработки телефонных вызовов</t>
  </si>
  <si>
    <t>Общее число телефонных   вызовов  от  потребителей по выделенным номерам телефонов</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</si>
  <si>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</si>
  <si>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</si>
  <si>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</si>
  <si>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4.3 Информация о заочном обслуживании потребителей посредством телефонной связи</t>
  </si>
  <si>
    <t>п/п</t>
  </si>
  <si>
    <t>Показатель</t>
  </si>
  <si>
    <t>Значение показателя, годы</t>
  </si>
  <si>
    <t>Динамика изменения показателя,%</t>
  </si>
  <si>
    <t>ВН</t>
  </si>
  <si>
    <t>СН1</t>
  </si>
  <si>
    <t>СН2</t>
  </si>
  <si>
    <t>НН</t>
  </si>
  <si>
    <t>I</t>
  </si>
  <si>
    <t>II</t>
  </si>
  <si>
    <t>III</t>
  </si>
  <si>
    <t>Количество потребителей услуг сетевой организации, всего,  в том числе</t>
  </si>
  <si>
    <t>Физические лица</t>
  </si>
  <si>
    <t>Юридические лица</t>
  </si>
  <si>
    <t>Саратовские РС</t>
  </si>
  <si>
    <t>Самарские РС</t>
  </si>
  <si>
    <t>Ульяновские РС</t>
  </si>
  <si>
    <t>Оренбургэнерго</t>
  </si>
  <si>
    <t>Пензаэнерго</t>
  </si>
  <si>
    <t>Мордовэнерго</t>
  </si>
  <si>
    <t>Чувашэнерго</t>
  </si>
  <si>
    <t>По отчету по ТП и ТУ (не включает Бесхозный и Технический учет)</t>
  </si>
  <si>
    <t>Точки поставки по годовому отчету</t>
  </si>
  <si>
    <t>Точки поставки</t>
  </si>
  <si>
    <t>ПУ</t>
  </si>
  <si>
    <t>Потребители</t>
  </si>
  <si>
    <t>ЮЛ</t>
  </si>
  <si>
    <t>Ввода в МКЖД</t>
  </si>
  <si>
    <t>Потребители МКЖД</t>
  </si>
  <si>
    <t>Потребители ЧД</t>
  </si>
  <si>
    <t>Бесхозные сети</t>
  </si>
  <si>
    <t>Технический учет</t>
  </si>
  <si>
    <t>в т.ч. точки учета электроэнергии с удаленным сбором данных</t>
  </si>
  <si>
    <t>динамика</t>
  </si>
  <si>
    <t>Характеристика системы энергоснабжения</t>
  </si>
  <si>
    <t>№ п/п</t>
  </si>
  <si>
    <t>Наименование показателей</t>
  </si>
  <si>
    <t>ед.изм.</t>
  </si>
  <si>
    <t>Значение показателей</t>
  </si>
  <si>
    <t>Всего</t>
  </si>
  <si>
    <t>Наличие подстанций (ПС,ТП) на балансе, всего</t>
  </si>
  <si>
    <t>шт</t>
  </si>
  <si>
    <t xml:space="preserve">мощность </t>
  </si>
  <si>
    <t>МВА</t>
  </si>
  <si>
    <t>в том числе напряжением:</t>
  </si>
  <si>
    <t>1.1.</t>
  </si>
  <si>
    <t>ПС-110 кВ</t>
  </si>
  <si>
    <t>1.2.</t>
  </si>
  <si>
    <t>ПС-35 кВ</t>
  </si>
  <si>
    <t>1.3.</t>
  </si>
  <si>
    <t>ТП 6-10/0.4 кВ</t>
  </si>
  <si>
    <t>Протяжённость ВЛ 0.4-110 кВ по трассе, всего</t>
  </si>
  <si>
    <t>км</t>
  </si>
  <si>
    <t>Протяжённость ВЛ 0.4-110 кВ по цепям, всего</t>
  </si>
  <si>
    <t>Количество ВЛ 0.4-110 кВ, всего</t>
  </si>
  <si>
    <t>в том числе :</t>
  </si>
  <si>
    <t>2.1.</t>
  </si>
  <si>
    <t>ВЛ 110 кВ по трассе</t>
  </si>
  <si>
    <t>ВЛ 110 кВ по цепям</t>
  </si>
  <si>
    <t>ВЛ 110 кВ шт</t>
  </si>
  <si>
    <t>2.2.</t>
  </si>
  <si>
    <t>ВЛ 35 кВ по трассе</t>
  </si>
  <si>
    <t>ВЛ 35 кВ по цепям</t>
  </si>
  <si>
    <t>ВЛ 35 кВ шт</t>
  </si>
  <si>
    <t>2.3.</t>
  </si>
  <si>
    <t>ВЛ 6-10 кВ по трассе</t>
  </si>
  <si>
    <t>ВЛ 6-10 кВ по цепям</t>
  </si>
  <si>
    <t>ВЛ 6-10 кВ шт</t>
  </si>
  <si>
    <t>в т.ч. СИП 6-10 кВ</t>
  </si>
  <si>
    <t>2.4.</t>
  </si>
  <si>
    <t>ВЛ 0.4 кВ</t>
  </si>
  <si>
    <t>ВЛ 0.4 кВ шт</t>
  </si>
  <si>
    <t>в т.ч. СИП 0.4 кВ</t>
  </si>
  <si>
    <t>Протяжённость КЛ 0.4-35 кВ , всего</t>
  </si>
  <si>
    <t>Количество КЛ 0.4-35 кВ , всего</t>
  </si>
  <si>
    <t>3.1.</t>
  </si>
  <si>
    <t>КЛ 35 кВ</t>
  </si>
  <si>
    <t>КЛ 35 кВ  шт</t>
  </si>
  <si>
    <t>3.2.</t>
  </si>
  <si>
    <t>КЛ 6-10 кВ</t>
  </si>
  <si>
    <t>КЛ 6-10 кВ шт</t>
  </si>
  <si>
    <t>3.3.</t>
  </si>
  <si>
    <t>КЛ 0.4 кВ</t>
  </si>
  <si>
    <t>КЛ 0.4 кВ шт</t>
  </si>
  <si>
    <t>Наличие подстанций (ПС и ТП) на балансе, всего</t>
  </si>
  <si>
    <t xml:space="preserve">2.3. </t>
  </si>
  <si>
    <t xml:space="preserve">2.4. </t>
  </si>
  <si>
    <t>Количество случаев нарушения качества электрической энергии, подтвержденных актами контролирующих организаций и (или) решениями суда, шт.</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</si>
  <si>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t>
  </si>
  <si>
    <t>Трансформаторное оборудование</t>
  </si>
  <si>
    <t>Коммутационные аппараты</t>
  </si>
  <si>
    <t>Общий износ по оборудованию</t>
  </si>
  <si>
    <t>ВЛ 35-220 кВ</t>
  </si>
  <si>
    <t>ВЛ 0,4-20 кВ</t>
  </si>
  <si>
    <t>КЛ 35-220 кВ</t>
  </si>
  <si>
    <t>КЛ 0,4-20 кВ</t>
  </si>
  <si>
    <t>Общий износ по линиям</t>
  </si>
  <si>
    <t>Динамика изменения показателя, %</t>
  </si>
  <si>
    <r>
      <t>Показатель средней продолжительности прекращений передачи электрической энергии (П</t>
    </r>
    <r>
      <rPr>
        <i/>
        <sz val="8"/>
        <rFont val="Times New Roman"/>
        <family val="1"/>
        <charset val="204"/>
      </rPr>
      <t>saidi</t>
    </r>
    <r>
      <rPr>
        <sz val="10"/>
        <rFont val="Times New Roman"/>
        <family val="1"/>
        <charset val="204"/>
      </rPr>
      <t>)</t>
    </r>
  </si>
  <si>
    <t xml:space="preserve"> 1.1</t>
  </si>
  <si>
    <t>ВН (110 кВ и выше)</t>
  </si>
  <si>
    <t xml:space="preserve"> 1.2</t>
  </si>
  <si>
    <t>СН1 (35-60 кВ)</t>
  </si>
  <si>
    <t xml:space="preserve"> 1.3</t>
  </si>
  <si>
    <t>СН2 (1-20 кВ)</t>
  </si>
  <si>
    <t xml:space="preserve"> 1.4</t>
  </si>
  <si>
    <t>НН (до 1 кВ)</t>
  </si>
  <si>
    <r>
      <t>Показатель средней частоты прекращений передачи электрической энергии (П</t>
    </r>
    <r>
      <rPr>
        <i/>
        <sz val="8"/>
        <rFont val="Times New Roman"/>
        <family val="1"/>
        <charset val="204"/>
      </rPr>
      <t>saifi</t>
    </r>
    <r>
      <rPr>
        <sz val="10"/>
        <rFont val="Times New Roman"/>
        <family val="1"/>
        <charset val="204"/>
      </rPr>
      <t>)</t>
    </r>
  </si>
  <si>
    <t xml:space="preserve"> 2.1</t>
  </si>
  <si>
    <t xml:space="preserve"> 2.2</t>
  </si>
  <si>
    <t xml:space="preserve"> 2.3</t>
  </si>
  <si>
    <t xml:space="preserve"> 2.4</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</si>
  <si>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</si>
  <si>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 xml:space="preserve"> 3.1</t>
  </si>
  <si>
    <t xml:space="preserve"> 3.2</t>
  </si>
  <si>
    <t xml:space="preserve"> 3.3</t>
  </si>
  <si>
    <t xml:space="preserve"> 3.4</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</si>
  <si>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</si>
  <si>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 xml:space="preserve"> 4.1</t>
  </si>
  <si>
    <t xml:space="preserve"> 4.2</t>
  </si>
  <si>
    <t xml:space="preserve"> 4.3</t>
  </si>
  <si>
    <t xml:space="preserve"> 4.4</t>
  </si>
  <si>
    <t xml:space="preserve"> 5.1</t>
  </si>
  <si>
    <t>Структурная единица сетевой организации</t>
  </si>
  <si>
    <t>Показатель средней продолжительности прекращений передачи электрической энергии,</t>
  </si>
  <si>
    <t>Показатель средней частоты прекращений передачи электрической энергии,</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</si>
  <si>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</si>
  <si>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</si>
  <si>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</si>
  <si>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</si>
  <si>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CH2</t>
  </si>
  <si>
    <t>CH1</t>
  </si>
  <si>
    <t xml:space="preserve">  </t>
  </si>
  <si>
    <t>Категория присоединения потребителей услуг по передаче электрической энергии в разбивке по мощности, в динамике по годам</t>
  </si>
  <si>
    <t>до 15 кВт включительно</t>
  </si>
  <si>
    <t>свыше 15 кВт и до 150 кВт включительно</t>
  </si>
  <si>
    <t>свыше 150 кВт и менее 670 кВт</t>
  </si>
  <si>
    <t>не менее 670 кВт</t>
  </si>
  <si>
    <t>объекты по производству электрической энергии</t>
  </si>
  <si>
    <t>Число заявок на технологическое присоединение, поданных заявителями,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</si>
  <si>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</si>
  <si>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t>
  </si>
  <si>
    <t>по вине сетевой организации</t>
  </si>
  <si>
    <t>по вине сторонних лиц</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</si>
  <si>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</si>
  <si>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Число заключенных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</si>
  <si>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</si>
  <si>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t>
  </si>
  <si>
    <t>7.1</t>
  </si>
  <si>
    <t>7.2</t>
  </si>
  <si>
    <t>по вине заявителя</t>
  </si>
  <si>
    <t>Средняя продолжительность исполнения договоров об осуществлении технологического присоединения к электрическим сетям, дней</t>
  </si>
  <si>
    <t>Центр питания</t>
  </si>
  <si>
    <t>(110 кВ и выше)</t>
  </si>
  <si>
    <t>(35-60 кВ)</t>
  </si>
  <si>
    <t>(1-20 кВ)</t>
  </si>
  <si>
    <t>категория надежности</t>
  </si>
  <si>
    <t>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t>
  </si>
  <si>
    <t>г. Городище, ул. Советская 6</t>
  </si>
  <si>
    <t>Городищенский</t>
  </si>
  <si>
    <t>8 84158 32190; 8 84158 22349</t>
  </si>
  <si>
    <t>прочее (уличное освещение)</t>
  </si>
  <si>
    <t>+</t>
  </si>
  <si>
    <t>Среднее время обработки телефонного вызова от потребителя на выделенные номера за текущий период</t>
  </si>
  <si>
    <t>Информация по обращениям потребителей</t>
  </si>
  <si>
    <t>Осуществление технологического присоединения</t>
  </si>
  <si>
    <t>Уровень физического износа объектов электросетевого хозяйства</t>
  </si>
  <si>
    <t>ТП-10/0,4кВ №2 1х250кВА</t>
  </si>
  <si>
    <t>ТП-10/0,4кВ №3 1х400кВА</t>
  </si>
  <si>
    <t>ТП-10/0,4кВ №10 1х250кВА</t>
  </si>
  <si>
    <t>ТП-10/0,4кВ №11 1х250кВА</t>
  </si>
  <si>
    <t>ТП-10/0,4кВ №12 2х630кВА</t>
  </si>
  <si>
    <t>ТП-10/0,4кВ №13 1х160кВА</t>
  </si>
  <si>
    <t>ТП-10/0,4кВ №17 1х250кВА</t>
  </si>
  <si>
    <t>ТП-10/0,4кВ №24 1х250кВА</t>
  </si>
  <si>
    <t>ТП-10/0,4кВ №1 1х400кВА</t>
  </si>
  <si>
    <t>ТП-10/0,4кВ №6 1х400кВА</t>
  </si>
  <si>
    <t>ТП-10/0,4кВ №8 1х400кВА</t>
  </si>
  <si>
    <t>ТП-10/0,4кВ №9 1х160кВА</t>
  </si>
  <si>
    <t>ТП-10/0,4кВ №16 1х630кВА</t>
  </si>
  <si>
    <t>Трансформаторная мощность, МВт</t>
  </si>
  <si>
    <t>Максимальная мощность, МВт</t>
  </si>
  <si>
    <t>Невостребованная мощность, МВт</t>
  </si>
  <si>
    <t>Прогноз увеличения максимальной мощности, МВт</t>
  </si>
  <si>
    <t>ООО "Городищенское РЭТСП"</t>
  </si>
  <si>
    <t>1</t>
  </si>
  <si>
    <t>2</t>
  </si>
  <si>
    <t>3</t>
  </si>
  <si>
    <t>4</t>
  </si>
  <si>
    <t>5</t>
  </si>
  <si>
    <t>6</t>
  </si>
  <si>
    <t>7</t>
  </si>
  <si>
    <t>8</t>
  </si>
  <si>
    <t>9</t>
  </si>
  <si>
    <t>10</t>
  </si>
  <si>
    <t>11</t>
  </si>
  <si>
    <t>12</t>
  </si>
  <si>
    <t>13</t>
  </si>
  <si>
    <t>14</t>
  </si>
  <si>
    <t>15</t>
  </si>
  <si>
    <t>16</t>
  </si>
  <si>
    <t>17</t>
  </si>
  <si>
    <t>18</t>
  </si>
  <si>
    <t>19</t>
  </si>
  <si>
    <t>20</t>
  </si>
  <si>
    <t>21</t>
  </si>
  <si>
    <t>22</t>
  </si>
  <si>
    <t>23</t>
  </si>
  <si>
    <t>Мощность энергопринимающих устройств заявителя, кВт</t>
  </si>
  <si>
    <t>Категория надежности</t>
  </si>
  <si>
    <t>I - II</t>
  </si>
  <si>
    <t>Расстояние до границ земельного участка заявителя, м</t>
  </si>
  <si>
    <t>Необходимость строительства подстанции</t>
  </si>
  <si>
    <t>Тип линии</t>
  </si>
  <si>
    <t>500 - сельская местность/300 - городская местность</t>
  </si>
  <si>
    <t>Да</t>
  </si>
  <si>
    <t>КЛ</t>
  </si>
  <si>
    <t>ВЛ</t>
  </si>
  <si>
    <t>Нет</t>
  </si>
  <si>
    <t>Стоимость технологического присоединения к электрическим сетям сетевой организации</t>
  </si>
  <si>
    <t>ТП-10/0,4кВ №13 1х630кВА</t>
  </si>
  <si>
    <t>ТП-10/0,4кВ №1/6 1х400кВА</t>
  </si>
  <si>
    <t>2019г.</t>
  </si>
  <si>
    <t>по состоянию на 31.12.2019 г.</t>
  </si>
  <si>
    <t>2019 г.</t>
  </si>
  <si>
    <t>2020г.</t>
  </si>
  <si>
    <t>по состоянию на 31.12.2020 г.</t>
  </si>
  <si>
    <t>пункт обслуживания</t>
  </si>
  <si>
    <t>в т.ч. оборудованных приборами учета электрической энергии</t>
  </si>
  <si>
    <t>Рейтинг сетевой организации по качеству оказания услуг по передаче электрической энергии, а также по качеству электрической энергии в 2020 г.</t>
  </si>
  <si>
    <t>Всего
за 2020</t>
  </si>
  <si>
    <t>разместить приказы или калькулятор</t>
  </si>
  <si>
    <t xml:space="preserve"> (8 84158)3-21-90 ;            retsp@retsp.ru</t>
  </si>
  <si>
    <t>понедельник-пятница с 8.00 до 17.00; субота-воскресенье - выходные</t>
  </si>
  <si>
    <t>ТП-10/0,4кВ №4 1х400кВА</t>
  </si>
  <si>
    <t>ТП-10/0,4кВ №5 1х320кВА</t>
  </si>
  <si>
    <t>ТП-10/0,4кВ №6 1х250кВА</t>
  </si>
  <si>
    <t>КТП-10/0,4кВ №7 1х100кВА</t>
  </si>
  <si>
    <t>ТП-10/0,4кВ №8 1х160кВА</t>
  </si>
  <si>
    <t>КТП-10/0,4кВ №9 1х400кВА</t>
  </si>
  <si>
    <t>КТП-10/0,4кВ №14 1х250кВА</t>
  </si>
  <si>
    <t>КТП-10/0,4кВ №15 1х320кВА</t>
  </si>
  <si>
    <t>КТП-10/0,4кВ №16 1х400кВА</t>
  </si>
  <si>
    <t>ТП-10/0,4кВ №18 1х160кВА</t>
  </si>
  <si>
    <t>ТП-10/0,4кВ №19 1х250кВА</t>
  </si>
  <si>
    <t>КТП-10/0,4кВ №20 1х100кВА</t>
  </si>
  <si>
    <t>ТП-10/0,4кВ №21 1х630кВА</t>
  </si>
  <si>
    <t>КТП-10/0,4кВ №22 1х250кВА</t>
  </si>
  <si>
    <t>КТП-10/0,4кВ №23 1х160кВА</t>
  </si>
  <si>
    <t>КТП-10/0,4кВ №25 1х160кВА</t>
  </si>
  <si>
    <t>ТП-10/0,4кВ №26 1х630кВА</t>
  </si>
  <si>
    <t>КТП-10/0,4кВ №2 1х250кВА</t>
  </si>
  <si>
    <t>КТП-10/0,4кВ №3 1х250кВА</t>
  </si>
  <si>
    <t>КТП-10/0,4кВ №7 1х160кВА</t>
  </si>
  <si>
    <t>КТП-10/0,4кВ №10 1х250кВА</t>
  </si>
  <si>
    <t>КТП-10/0,4кВ №11 1х160кВА</t>
  </si>
  <si>
    <t>ТП-10/0,4кВ №14 2х400кВА</t>
  </si>
  <si>
    <t>КТП-10/0,4кВ №17 1х100кВА</t>
  </si>
  <si>
    <t>ТП-10/0,4кВ №18 2х400кВА</t>
  </si>
  <si>
    <t>КТП-10/0,4кВ №20 1х400кВА</t>
  </si>
  <si>
    <t>15.01.2020</t>
  </si>
  <si>
    <t>25.01.2020</t>
  </si>
  <si>
    <t>09.01.2020</t>
  </si>
  <si>
    <t>24</t>
  </si>
  <si>
    <t>25</t>
  </si>
  <si>
    <t>26</t>
  </si>
  <si>
    <t>27</t>
  </si>
  <si>
    <t>2020 г.</t>
  </si>
  <si>
    <t>Анкета опросов потребителей с целью выявления мнения потребителей о качестве обслуживания за 2020 год</t>
  </si>
  <si>
    <t xml:space="preserve">                   Наименование вопроса</t>
  </si>
  <si>
    <t>Варианты ответов</t>
  </si>
  <si>
    <t>Укажите наиболее удобный для Вас способ взаимодействия с нашими сотрудниками</t>
  </si>
  <si>
    <t>Лично путем обращения  в Центр обслуживания</t>
  </si>
  <si>
    <t>Обращение в интернет-приемную</t>
  </si>
  <si>
    <t>Звонок по телефону</t>
  </si>
  <si>
    <t>Письмо по почте</t>
  </si>
  <si>
    <t>Письмо по электронной почте</t>
  </si>
  <si>
    <t>Нужное отметить Х</t>
  </si>
  <si>
    <t xml:space="preserve">Оцените профессионализм, компетентность и вежливость специалистов ООО «Городищенское РЭТСП» по пятибалльной шкале </t>
  </si>
  <si>
    <t>5 (высокое)</t>
  </si>
  <si>
    <t>4 (достаточно высокое)</t>
  </si>
  <si>
    <t>2 (низкое)</t>
  </si>
  <si>
    <t>Довольны ли Вы в целом качеством предоставленной Вам услуги по технологическому присоединению (Срок рассмотрения заявок, подготовки договора, выполнение обязательств по договору ТП)</t>
  </si>
  <si>
    <t>Оцените по пятибалльной шкале качество услуг по передачи электрической энергии (качество электроэнергии, частота и продолжительность отключений, частота перепадов напряжения в электросети, перебои электроснабжения, соблюдение гарантированной  категории надежности и т.д.)</t>
  </si>
  <si>
    <t>Доволен</t>
  </si>
  <si>
    <t>Не доволен</t>
  </si>
  <si>
    <t>Затрудняюсь ответить</t>
  </si>
  <si>
    <t>3 (удовлетворительное)</t>
  </si>
  <si>
    <t>1 (неудовлетворительное)</t>
  </si>
  <si>
    <t>Не обращались за услугой/Затрудняюсь ответить</t>
  </si>
  <si>
    <t>Довольны ли Вы качеством, полнотой и доступностью информирования о деятельности ООО «Городищенское РЭТСП» ( контактные телефоны, оперативные каналы связи, сайт компании, информацией об отключениях электроснабжения, проверках, чрезвычайных ситуациях/авариях и т.д.)</t>
  </si>
  <si>
    <t>общее количество</t>
  </si>
  <si>
    <t>2,7 мин</t>
  </si>
  <si>
    <t>Приложение №7</t>
  </si>
  <si>
    <t xml:space="preserve">к Единым стандартам качества </t>
  </si>
  <si>
    <t>обслуживания сетевыми</t>
  </si>
  <si>
    <t xml:space="preserve">организациями потребителей </t>
  </si>
  <si>
    <t>услуг сетевых организаций</t>
  </si>
  <si>
    <t>Информация о качестве обслуживания потребителей услуг</t>
  </si>
  <si>
    <t>ООО «Городищенское РЭТСП» за 2020 год</t>
  </si>
  <si>
    <r>
      <t>1.</t>
    </r>
    <r>
      <rPr>
        <b/>
        <sz val="7"/>
        <color theme="1"/>
        <rFont val="Times New Roman"/>
        <family val="1"/>
        <charset val="204"/>
      </rPr>
      <t xml:space="preserve">      </t>
    </r>
    <r>
      <rPr>
        <b/>
        <sz val="12"/>
        <color theme="1"/>
        <rFont val="Times New Roman"/>
        <family val="1"/>
        <charset val="204"/>
      </rPr>
      <t>Общая информация о сетевой организации.</t>
    </r>
  </si>
  <si>
    <r>
      <t xml:space="preserve">п. 1.1 </t>
    </r>
    <r>
      <rPr>
        <sz val="12"/>
        <color theme="1"/>
        <rFont val="Times New Roman"/>
        <family val="1"/>
        <charset val="204"/>
      </rPr>
      <t>Количество потребителей услуг сетевой организации.</t>
    </r>
  </si>
  <si>
    <t>См. таблицу 1.1 Приложения.</t>
  </si>
  <si>
    <r>
      <t xml:space="preserve">п. 1.2 </t>
    </r>
    <r>
      <rPr>
        <sz val="12"/>
        <color theme="1"/>
        <rFont val="Times New Roman"/>
        <family val="1"/>
        <charset val="204"/>
      </rPr>
      <t>Количество точек поставки всего и точек поставки, оборудованных приборами учета электрической энергии.</t>
    </r>
  </si>
  <si>
    <t>См. таблицу 1.2 Приложения.</t>
  </si>
  <si>
    <r>
      <t xml:space="preserve">п. 1.3 </t>
    </r>
    <r>
      <rPr>
        <sz val="12"/>
        <color theme="1"/>
        <rFont val="Times New Roman"/>
        <family val="1"/>
        <charset val="204"/>
      </rPr>
      <t>Информация об объектах электросетевого хозяйства сетевой организации.</t>
    </r>
  </si>
  <si>
    <t>См. таблицу 1.3 Приложения.</t>
  </si>
  <si>
    <r>
      <t xml:space="preserve">п. 1.4 </t>
    </r>
    <r>
      <rPr>
        <sz val="12"/>
        <color theme="1"/>
        <rFont val="Times New Roman"/>
        <family val="1"/>
        <charset val="204"/>
      </rPr>
      <t>Уровень физического износа объектов электросетевого хозяйства сетевой организации.</t>
    </r>
  </si>
  <si>
    <t>См. таблицу 1.4 Приложения.</t>
  </si>
  <si>
    <r>
      <t>2.</t>
    </r>
    <r>
      <rPr>
        <b/>
        <sz val="7"/>
        <color theme="1"/>
        <rFont val="Times New Roman"/>
        <family val="1"/>
        <charset val="204"/>
      </rPr>
      <t xml:space="preserve">      </t>
    </r>
    <r>
      <rPr>
        <b/>
        <sz val="12"/>
        <color theme="1"/>
        <rFont val="Times New Roman"/>
        <family val="1"/>
        <charset val="204"/>
      </rPr>
      <t>Информация о качестве услуг по передаче электрической энергии.</t>
    </r>
  </si>
  <si>
    <r>
      <t xml:space="preserve">п. 2.1 </t>
    </r>
    <r>
      <rPr>
        <sz val="12"/>
        <color theme="1"/>
        <rFont val="Times New Roman"/>
        <family val="1"/>
        <charset val="204"/>
      </rPr>
      <t>Показатели качества услуг по передаче электрической энергии.</t>
    </r>
  </si>
  <si>
    <t>См. таблицу 2.1 Приложения.</t>
  </si>
  <si>
    <r>
      <t xml:space="preserve">п. 2.2 </t>
    </r>
    <r>
      <rPr>
        <sz val="12"/>
        <color theme="1"/>
        <rFont val="Times New Roman"/>
        <family val="1"/>
        <charset val="204"/>
      </rPr>
      <t>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t>
    </r>
  </si>
  <si>
    <t>См. таблицу 2.2 Приложения.</t>
  </si>
  <si>
    <r>
      <t xml:space="preserve">п. 2.3 </t>
    </r>
    <r>
      <rPr>
        <sz val="12"/>
        <color theme="1"/>
        <rFont val="Times New Roman"/>
        <family val="1"/>
        <charset val="204"/>
      </rPr>
      <t>Мероприятия, выполненные сетевой организацией в целях повышения качества оказания услуг по передаче электрической энергии в отчетном периоде.</t>
    </r>
  </si>
  <si>
    <t>В целях повышения качества оказания услуг по передаче электрической энергии в 2020 году разработаны и реализованы следующие мероприятия по улучшению показателей качества электрической энергии:</t>
  </si>
  <si>
    <t>оптимизация распределения нагрузки между подстанциями основной электрической сети за счет переключений в ее схеме</t>
  </si>
  <si>
    <t>снижение несимметрии (неравномерности) загрузки фаз</t>
  </si>
  <si>
    <t>замена проводов на перегруженных линиях электропередачи</t>
  </si>
  <si>
    <t>замена приборов учета электрической энергии на приборы с повышенными классами точности</t>
  </si>
  <si>
    <t>замена на воздушных линиях электропередачи оголенных проводов изолированными проводами</t>
  </si>
  <si>
    <r>
      <t>3.</t>
    </r>
    <r>
      <rPr>
        <b/>
        <sz val="7"/>
        <color theme="1"/>
        <rFont val="Times New Roman"/>
        <family val="1"/>
        <charset val="204"/>
      </rPr>
      <t xml:space="preserve">      </t>
    </r>
    <r>
      <rPr>
        <b/>
        <sz val="12"/>
        <color theme="1"/>
        <rFont val="Times New Roman"/>
        <family val="1"/>
        <charset val="204"/>
      </rPr>
      <t>Информация о качестве услуг по технологическому присоединению.</t>
    </r>
  </si>
  <si>
    <t>См. таблицу 3.1 Приложения.</t>
  </si>
  <si>
    <t>1. Приведение подраздела «Личный кабинет клиента», сайта организации в соответствие с изменениями действующего законодательства;</t>
  </si>
  <si>
    <t>2.Анализ действующих документов, регламентирующих бизнес-процесс «Технологическое присоединение» с точки зрения последовательности и длительности этапов прохождения документов.</t>
  </si>
  <si>
    <t>См. таблицу 3.4  Приложения.</t>
  </si>
  <si>
    <t>На официальном сайте ООО «Городищенское РЭТСП» в сети Интернет размещена информация о стоимости технологического присоединения.</t>
  </si>
  <si>
    <r>
      <t>4.</t>
    </r>
    <r>
      <rPr>
        <b/>
        <sz val="7"/>
        <color theme="1"/>
        <rFont val="Times New Roman"/>
        <family val="1"/>
        <charset val="204"/>
      </rPr>
      <t xml:space="preserve">      </t>
    </r>
    <r>
      <rPr>
        <b/>
        <sz val="12"/>
        <color theme="1"/>
        <rFont val="Times New Roman"/>
        <family val="1"/>
        <charset val="204"/>
      </rPr>
      <t>Качество обслуживания.</t>
    </r>
  </si>
  <si>
    <t>См. таблицу 4.1 Приложения.</t>
  </si>
  <si>
    <t>См. таблицу 4.2 Приложения.</t>
  </si>
  <si>
    <t>См. таблицу 4.3 Приложения.</t>
  </si>
  <si>
    <t>Дополнительные услуги (сервисы) не оказываются (не предоставляются).</t>
  </si>
  <si>
    <t>Не предусмотрено.</t>
  </si>
  <si>
    <t>В целях повышения качества обслуживания клиентов и улучшения качества оказываемых услуг, при очном обращении потребителей, предприятием регулярно проводится опрос потребителей путем письменного анкетирования.</t>
  </si>
  <si>
    <t>См. таблицу 4.7 Приложения.</t>
  </si>
  <si>
    <t>Информация по обращениям потребителей.</t>
  </si>
  <si>
    <t>См. таблицу 4.9 Приложения.</t>
  </si>
  <si>
    <r>
      <t xml:space="preserve">п. 3.1 </t>
    </r>
    <r>
      <rPr>
        <sz val="12"/>
        <color theme="1"/>
        <rFont val="Times New Roman"/>
        <family val="1"/>
        <charset val="204"/>
      </rPr>
      <t>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t>
    </r>
  </si>
  <si>
    <r>
      <t xml:space="preserve">п. 3.2 </t>
    </r>
    <r>
      <rPr>
        <sz val="12"/>
        <color theme="1"/>
        <rFont val="Times New Roman"/>
        <family val="1"/>
        <charset val="204"/>
      </rPr>
      <t>Мероприятия, выполненные сетевой организацией в целях совершенствования деятельности по технологическому присоединению.</t>
    </r>
  </si>
  <si>
    <r>
      <t xml:space="preserve">п. 3.4 </t>
    </r>
    <r>
      <rPr>
        <sz val="12"/>
        <color theme="1"/>
        <rFont val="Times New Roman"/>
        <family val="1"/>
        <charset val="204"/>
      </rPr>
      <t>Сведения о качестве услуг по технологическому присоединению к электрическим сетям сетевой организации.</t>
    </r>
  </si>
  <si>
    <r>
      <t xml:space="preserve">п. 3.5 </t>
    </r>
    <r>
      <rPr>
        <sz val="12"/>
        <color theme="1"/>
        <rFont val="Times New Roman"/>
        <family val="1"/>
        <charset val="204"/>
      </rPr>
      <t>Стоимость технологического присоединения к электрическим сетям.</t>
    </r>
  </si>
  <si>
    <r>
      <t xml:space="preserve">п. 4.1 </t>
    </r>
    <r>
      <rPr>
        <sz val="12"/>
        <color theme="1"/>
        <rFont val="Times New Roman"/>
        <family val="1"/>
        <charset val="204"/>
      </rPr>
      <t>Количество обращений, поступивших в сетевую организацию (всего), обращений, содержащих жалобу и (или) обращений, содержащих заявку на оказание услуг, поступивших в сетевую организацию,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передаче электрической энергии, а также по которым были урегулированы жалобы в отчетном периоде, а также динамика по отношению к году, предшествующему отчетному.</t>
    </r>
  </si>
  <si>
    <r>
      <t xml:space="preserve">п. 4.2 </t>
    </r>
    <r>
      <rPr>
        <sz val="12"/>
        <color theme="1"/>
        <rFont val="Times New Roman"/>
        <family val="1"/>
        <charset val="204"/>
      </rPr>
      <t>Информация о деятельности офисов обслуживания потребителей.</t>
    </r>
  </si>
  <si>
    <r>
      <t xml:space="preserve">п. 4.3 </t>
    </r>
    <r>
      <rPr>
        <sz val="12"/>
        <color theme="1"/>
        <rFont val="Times New Roman"/>
        <family val="1"/>
        <charset val="204"/>
      </rPr>
      <t>Информация о заочном обслуживании потребителей посредством телефонной связи.</t>
    </r>
  </si>
  <si>
    <r>
      <t xml:space="preserve">п. 4.4 </t>
    </r>
    <r>
      <rPr>
        <sz val="12"/>
        <color theme="1"/>
        <rFont val="Times New Roman"/>
        <family val="1"/>
        <charset val="204"/>
      </rPr>
      <t>Категория обращений, в которой зарегистрировано наибольшее число обращений всего, обращений, содержащих жалобу, обращений, содержащих заявку на оказание услуг, поступивших в 2020 году, в соответствии с пунктом 4.1 Информации о качестве обслуживания потребителей услуг.</t>
    </r>
  </si>
  <si>
    <r>
      <t xml:space="preserve">п. 4.5 </t>
    </r>
    <r>
      <rPr>
        <sz val="12"/>
        <color theme="1"/>
        <rFont val="Times New Roman"/>
        <family val="1"/>
        <charset val="204"/>
      </rPr>
      <t>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r>
  </si>
  <si>
    <r>
      <t xml:space="preserve">п. 4.6 </t>
    </r>
    <r>
      <rPr>
        <sz val="12"/>
        <color theme="1"/>
        <rFont val="Times New Roman"/>
        <family val="1"/>
        <charset val="204"/>
      </rPr>
      <t>Мероприятия, направленные на работу с социально уязвимыми группами населения.</t>
    </r>
  </si>
  <si>
    <r>
      <t xml:space="preserve">п. 4.7 </t>
    </r>
    <r>
      <rPr>
        <sz val="12"/>
        <color theme="1"/>
        <rFont val="Times New Roman"/>
        <family val="1"/>
        <charset val="204"/>
      </rPr>
      <t>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сетевых организаций.</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</si>
</sst>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0"/>
    <numFmt numFmtId="166" formatCode="0.000"/>
    <numFmt numFmtId="167" formatCode="0.0000"/>
    <numFmt numFmtId="168" formatCode="_-* #,##0.00\ &quot;р.&quot;_-;\-* #,##0.00\ &quot;р.&quot;_-;_-* &quot;-&quot;??\ &quot;р.&quot;_-;_-@_-"/>
    <numFmt numFmtId="169" formatCode="_-* #,##0.00\ _р_._-;\-* #,##0.00\ _р_._-;_-* &quot;-&quot;??\ _р_._-;_-@_-"/>
    <numFmt numFmtId="170" formatCode="0.00000"/>
  </numFmts>
  <fonts count="61" x14ac:knownFonts="1">
    <font>
      <sz val="11"/>
      <color theme="1"/>
      <name val="Calibri"/>
      <family val="2"/>
      <charset val="204"/>
      <scheme val="minor"/>
    </font>
    <font>
      <sz val="10"/>
      <color theme="1"/>
      <name val="Calibri"/>
      <family val="2"/>
      <charset val="204"/>
      <scheme val="minor"/>
    </font>
    <font>
      <sz val="10"/>
      <color theme="1"/>
      <name val="Times New Roman"/>
      <family val="1"/>
      <charset val="204"/>
    </font>
    <font>
      <sz val="11"/>
      <color theme="1"/>
      <name val="Times New Roman"/>
      <family val="1"/>
      <charset val="204"/>
    </font>
    <font>
      <vertAlign val="superscript"/>
      <sz val="8"/>
      <color theme="1"/>
      <name val="Calibri"/>
      <family val="2"/>
      <charset val="204"/>
      <scheme val="minor"/>
    </font>
    <font>
      <b/>
      <sz val="11"/>
      <color theme="1"/>
      <name val="Times New Roman"/>
      <family val="1"/>
      <charset val="204"/>
    </font>
    <font>
      <vertAlign val="superscript"/>
      <sz val="10"/>
      <color theme="1"/>
      <name val="Times New Roman"/>
      <family val="1"/>
      <charset val="204"/>
    </font>
    <font>
      <vertAlign val="superscript"/>
      <sz val="10"/>
      <color theme="1"/>
      <name val="Calibri"/>
      <family val="2"/>
      <charset val="204"/>
      <scheme val="minor"/>
    </font>
    <font>
      <sz val="10"/>
      <name val="Times New Roman"/>
      <family val="1"/>
      <charset val="204"/>
    </font>
    <font>
      <b/>
      <sz val="11"/>
      <color theme="1"/>
      <name val="Calibri"/>
      <family val="2"/>
      <charset val="204"/>
      <scheme val="minor"/>
    </font>
    <font>
      <b/>
      <sz val="10"/>
      <name val="Times New Roman"/>
      <family val="1"/>
      <charset val="204"/>
    </font>
    <font>
      <sz val="11"/>
      <color theme="1"/>
      <name val="Calibri"/>
      <family val="2"/>
      <charset val="204"/>
      <scheme val="minor"/>
    </font>
    <font>
      <b/>
      <sz val="11"/>
      <color rgb="FF37464E"/>
      <name val="Arial"/>
      <family val="2"/>
      <charset val="204"/>
    </font>
    <font>
      <sz val="11"/>
      <color rgb="FF37464E"/>
      <name val="Arial"/>
      <family val="2"/>
      <charset val="204"/>
    </font>
    <font>
      <sz val="8"/>
      <color theme="1"/>
      <name val="Times New Roman"/>
      <family val="1"/>
      <charset val="204"/>
    </font>
    <font>
      <sz val="8"/>
      <color theme="1"/>
      <name val="Calibri"/>
      <family val="2"/>
      <charset val="204"/>
      <scheme val="minor"/>
    </font>
    <font>
      <sz val="11"/>
      <name val="Times New Roman"/>
      <family val="1"/>
      <charset val="204"/>
    </font>
    <font>
      <b/>
      <sz val="10"/>
      <color theme="1"/>
      <name val="Times New Roman"/>
      <family val="1"/>
      <charset val="204"/>
    </font>
    <font>
      <sz val="10"/>
      <color rgb="FF000000"/>
      <name val="Times New Roman"/>
      <family val="1"/>
      <charset val="204"/>
    </font>
    <font>
      <sz val="10"/>
      <name val="Calibri"/>
      <family val="2"/>
      <charset val="204"/>
    </font>
    <font>
      <sz val="12"/>
      <name val="Times New Roman"/>
      <family val="1"/>
      <charset val="204"/>
    </font>
    <font>
      <i/>
      <sz val="8"/>
      <name val="Times New Roman"/>
      <family val="1"/>
      <charset val="204"/>
    </font>
    <font>
      <b/>
      <sz val="10"/>
      <color rgb="FF00B050"/>
      <name val="Calibri"/>
      <family val="2"/>
      <charset val="204"/>
      <scheme val="minor"/>
    </font>
    <font>
      <sz val="12"/>
      <name val="Calibri"/>
      <family val="2"/>
      <charset val="204"/>
    </font>
    <font>
      <sz val="11"/>
      <color theme="1"/>
      <name val="Calibri"/>
      <family val="2"/>
      <scheme val="minor"/>
    </font>
    <font>
      <sz val="12"/>
      <color theme="1"/>
      <name val="Times New Roman"/>
      <family val="1"/>
      <charset val="204"/>
    </font>
    <font>
      <sz val="10"/>
      <name val="Helv"/>
      <charset val="204"/>
    </font>
    <font>
      <sz val="10"/>
      <name val="Arial Cyr"/>
      <charset val="204"/>
    </font>
    <font>
      <sz val="10"/>
      <name val="Helv"/>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family val="2"/>
      <charset val="204"/>
    </font>
    <font>
      <sz val="10"/>
      <name val="Arial"/>
      <family val="2"/>
      <charset val="204"/>
    </font>
    <font>
      <sz val="10"/>
      <color theme="1"/>
      <name val="Times New Roman"/>
      <family val="2"/>
      <charset val="204"/>
    </font>
    <font>
      <sz val="8"/>
      <name val="Arial Cyr"/>
      <charset val="204"/>
    </font>
    <font>
      <sz val="10"/>
      <name val="Arial Cyr"/>
    </font>
    <font>
      <sz val="10"/>
      <color indexed="8"/>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b/>
      <sz val="10"/>
      <color indexed="59"/>
      <name val="Arial"/>
      <family val="2"/>
      <charset val="204"/>
    </font>
    <font>
      <sz val="11"/>
      <color indexed="10"/>
      <name val="Calibri"/>
      <family val="2"/>
      <charset val="204"/>
    </font>
    <font>
      <sz val="11"/>
      <color indexed="17"/>
      <name val="Calibri"/>
      <family val="2"/>
      <charset val="204"/>
    </font>
    <font>
      <sz val="9"/>
      <color theme="1"/>
      <name val="Calibri"/>
      <family val="2"/>
      <charset val="204"/>
      <scheme val="minor"/>
    </font>
    <font>
      <sz val="12"/>
      <color indexed="8"/>
      <name val="Times New Roman"/>
      <family val="1"/>
      <charset val="204"/>
    </font>
    <font>
      <sz val="14"/>
      <color theme="1"/>
      <name val="Times New Roman"/>
      <family val="1"/>
      <charset val="204"/>
    </font>
    <font>
      <b/>
      <sz val="14"/>
      <color theme="1"/>
      <name val="Times New Roman"/>
      <family val="1"/>
      <charset val="204"/>
    </font>
    <font>
      <b/>
      <sz val="12"/>
      <color theme="1"/>
      <name val="Times New Roman"/>
      <family val="1"/>
      <charset val="204"/>
    </font>
    <font>
      <b/>
      <sz val="7"/>
      <color theme="1"/>
      <name val="Times New Roman"/>
      <family val="1"/>
      <charset val="204"/>
    </font>
    <font>
      <sz val="12"/>
      <color rgb="FFFF0000"/>
      <name val="Times New Roman"/>
      <family val="1"/>
      <charset val="204"/>
    </font>
    <font>
      <sz val="12"/>
      <color rgb="FF000000"/>
      <name val="Times New Roman"/>
      <family val="1"/>
      <charset val="204"/>
    </font>
  </fonts>
  <fills count="3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gradientFill type="path" left="0.5" right="0.5" top="0.5" bottom="0.5">
        <stop position="0">
          <color rgb="FFFFC000"/>
        </stop>
        <stop position="1">
          <color theme="9" tint="0.40000610370189521"/>
        </stop>
      </gradientFill>
    </fill>
    <fill>
      <patternFill patternType="solid">
        <fgColor indexed="5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82">
    <xf numFmtId="0" fontId="0" fillId="0" borderId="0"/>
    <xf numFmtId="0" fontId="19" fillId="0" borderId="0"/>
    <xf numFmtId="0" fontId="24" fillId="0" borderId="0"/>
    <xf numFmtId="9" fontId="24" fillId="0" borderId="0" applyFont="0" applyFill="0" applyBorder="0" applyAlignment="0" applyProtection="0"/>
    <xf numFmtId="0" fontId="26" fillId="0" borderId="0"/>
    <xf numFmtId="0" fontId="28" fillId="0" borderId="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30" fillId="16"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7" fillId="0" borderId="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23" borderId="0" applyNumberFormat="0" applyBorder="0" applyAlignment="0" applyProtection="0"/>
    <xf numFmtId="0" fontId="31" fillId="11" borderId="25" applyNumberFormat="0" applyAlignment="0" applyProtection="0"/>
    <xf numFmtId="0" fontId="32" fillId="24" borderId="26" applyNumberFormat="0" applyAlignment="0" applyProtection="0"/>
    <xf numFmtId="0" fontId="33" fillId="24" borderId="25" applyNumberFormat="0" applyAlignment="0" applyProtection="0"/>
    <xf numFmtId="168" fontId="27" fillId="0" borderId="0" applyFont="0" applyFill="0" applyBorder="0" applyAlignment="0" applyProtection="0"/>
    <xf numFmtId="0" fontId="34" fillId="0" borderId="27" applyNumberFormat="0" applyFill="0" applyAlignment="0" applyProtection="0"/>
    <xf numFmtId="0" fontId="35" fillId="0" borderId="28" applyNumberFormat="0" applyFill="0" applyAlignment="0" applyProtection="0"/>
    <xf numFmtId="0" fontId="36" fillId="0" borderId="29" applyNumberFormat="0" applyFill="0" applyAlignment="0" applyProtection="0"/>
    <xf numFmtId="0" fontId="36" fillId="0" borderId="0" applyNumberFormat="0" applyFill="0" applyBorder="0" applyAlignment="0" applyProtection="0"/>
    <xf numFmtId="0" fontId="37" fillId="0" borderId="30" applyNumberFormat="0" applyFill="0" applyAlignment="0" applyProtection="0"/>
    <xf numFmtId="0" fontId="38" fillId="25" borderId="31" applyNumberFormat="0" applyAlignment="0" applyProtection="0"/>
    <xf numFmtId="0" fontId="39" fillId="0" borderId="0" applyNumberFormat="0" applyFill="0" applyBorder="0" applyAlignment="0" applyProtection="0"/>
    <xf numFmtId="0" fontId="40" fillId="26" borderId="0" applyNumberFormat="0" applyBorder="0" applyAlignment="0" applyProtection="0"/>
    <xf numFmtId="0" fontId="27" fillId="0" borderId="0"/>
    <xf numFmtId="0" fontId="11" fillId="0" borderId="0"/>
    <xf numFmtId="0" fontId="41" fillId="0" borderId="0"/>
    <xf numFmtId="0" fontId="27" fillId="0" borderId="0"/>
    <xf numFmtId="0" fontId="11" fillId="0" borderId="0"/>
    <xf numFmtId="0" fontId="27" fillId="0" borderId="0"/>
    <xf numFmtId="0" fontId="42" fillId="0" borderId="0" applyNumberFormat="0" applyFont="0" applyFill="0" applyBorder="0" applyAlignment="0" applyProtection="0">
      <alignment vertical="top"/>
    </xf>
    <xf numFmtId="0" fontId="42" fillId="0" borderId="0" applyNumberFormat="0" applyFont="0" applyFill="0" applyBorder="0" applyAlignment="0" applyProtection="0">
      <alignment vertical="top"/>
    </xf>
    <xf numFmtId="0" fontId="27" fillId="0" borderId="0"/>
    <xf numFmtId="0" fontId="43" fillId="0" borderId="0"/>
    <xf numFmtId="0" fontId="11" fillId="0" borderId="0"/>
    <xf numFmtId="0" fontId="42" fillId="0" borderId="0" applyNumberFormat="0" applyFont="0" applyFill="0" applyBorder="0" applyAlignment="0" applyProtection="0">
      <alignment vertical="top"/>
    </xf>
    <xf numFmtId="0" fontId="27" fillId="0" borderId="0"/>
    <xf numFmtId="0" fontId="29" fillId="0" borderId="0"/>
    <xf numFmtId="0" fontId="11" fillId="0" borderId="0"/>
    <xf numFmtId="0" fontId="44" fillId="0" borderId="0"/>
    <xf numFmtId="0" fontId="11" fillId="0" borderId="0"/>
    <xf numFmtId="0" fontId="45" fillId="0" borderId="0"/>
    <xf numFmtId="0" fontId="11" fillId="0" borderId="0"/>
    <xf numFmtId="0" fontId="11" fillId="0" borderId="0"/>
    <xf numFmtId="0" fontId="27" fillId="0" borderId="0"/>
    <xf numFmtId="0" fontId="46" fillId="0" borderId="0"/>
    <xf numFmtId="0" fontId="11" fillId="0" borderId="0"/>
    <xf numFmtId="0" fontId="27" fillId="0" borderId="0"/>
    <xf numFmtId="0" fontId="47" fillId="7" borderId="0" applyNumberFormat="0" applyBorder="0" applyAlignment="0" applyProtection="0"/>
    <xf numFmtId="0" fontId="48" fillId="0" borderId="0" applyNumberFormat="0" applyFill="0" applyBorder="0" applyAlignment="0" applyProtection="0"/>
    <xf numFmtId="0" fontId="29" fillId="5" borderId="23" applyNumberFormat="0" applyFont="0" applyAlignment="0" applyProtection="0"/>
    <xf numFmtId="0" fontId="27" fillId="27" borderId="32" applyNumberFormat="0" applyFont="0" applyAlignment="0" applyProtection="0"/>
    <xf numFmtId="9" fontId="29" fillId="0" borderId="0" applyFont="0" applyFill="0" applyBorder="0" applyAlignment="0" applyProtection="0"/>
    <xf numFmtId="0" fontId="49" fillId="0" borderId="33" applyNumberFormat="0" applyFill="0" applyAlignment="0" applyProtection="0"/>
    <xf numFmtId="0" fontId="50" fillId="28" borderId="2" applyFont="0" applyBorder="0" applyAlignment="0">
      <alignment horizontal="center" vertical="center" wrapText="1"/>
    </xf>
    <xf numFmtId="0" fontId="50" fillId="29" borderId="2" applyFont="0" applyBorder="0" applyAlignment="0">
      <alignment horizontal="center" vertical="center" wrapText="1"/>
    </xf>
    <xf numFmtId="0" fontId="51" fillId="0" borderId="0" applyNumberFormat="0" applyFill="0" applyBorder="0" applyAlignment="0" applyProtection="0"/>
    <xf numFmtId="164" fontId="27" fillId="0" borderId="0" applyFont="0" applyFill="0" applyBorder="0" applyAlignment="0" applyProtection="0"/>
    <xf numFmtId="164" fontId="41" fillId="0" borderId="0" applyFont="0" applyFill="0" applyBorder="0" applyAlignment="0" applyProtection="0"/>
    <xf numFmtId="169" fontId="27" fillId="0" borderId="0" applyFont="0" applyFill="0" applyBorder="0" applyAlignment="0" applyProtection="0"/>
    <xf numFmtId="164" fontId="29" fillId="0" borderId="0" applyFont="0" applyFill="0" applyBorder="0" applyAlignment="0" applyProtection="0"/>
    <xf numFmtId="169" fontId="27" fillId="0" borderId="0" applyFont="0" applyFill="0" applyBorder="0" applyAlignment="0" applyProtection="0"/>
    <xf numFmtId="0" fontId="52" fillId="8" borderId="0" applyNumberFormat="0" applyBorder="0" applyAlignment="0" applyProtection="0"/>
  </cellStyleXfs>
  <cellXfs count="265">
    <xf numFmtId="0" fontId="0" fillId="0" borderId="0" xfId="0"/>
    <xf numFmtId="0" fontId="0" fillId="0" borderId="1" xfId="0" applyBorder="1"/>
    <xf numFmtId="0" fontId="0" fillId="0" borderId="1" xfId="0" applyBorder="1" applyAlignment="1">
      <alignment horizontal="center" vertical="center" wrapText="1"/>
    </xf>
    <xf numFmtId="0" fontId="0" fillId="0" borderId="1" xfId="0" applyBorder="1" applyAlignment="1">
      <alignment wrapText="1"/>
    </xf>
    <xf numFmtId="0" fontId="3"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wrapText="1"/>
    </xf>
    <xf numFmtId="0" fontId="0" fillId="0" borderId="1" xfId="0" applyBorder="1" applyAlignment="1">
      <alignment horizontal="left"/>
    </xf>
    <xf numFmtId="1"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0" fontId="0" fillId="0" borderId="0" xfId="0" applyAlignment="1">
      <alignment horizontal="center" vertical="center"/>
    </xf>
    <xf numFmtId="49" fontId="0" fillId="0" borderId="1" xfId="0" applyNumberFormat="1" applyBorder="1" applyAlignment="1">
      <alignment horizontal="center" vertical="center"/>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xf>
    <xf numFmtId="14" fontId="1" fillId="0" borderId="0" xfId="0" applyNumberFormat="1" applyFont="1"/>
    <xf numFmtId="0" fontId="1" fillId="0" borderId="0" xfId="0" applyFont="1"/>
    <xf numFmtId="0" fontId="2" fillId="0" borderId="1" xfId="0" applyFont="1" applyBorder="1" applyAlignment="1">
      <alignment horizontal="center" vertical="center" wrapText="1"/>
    </xf>
    <xf numFmtId="0" fontId="0" fillId="0" borderId="0" xfId="0" applyAlignment="1">
      <alignment wrapText="1"/>
    </xf>
    <xf numFmtId="0" fontId="10"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1" fillId="0" borderId="1" xfId="0" applyFont="1" applyBorder="1" applyAlignment="1">
      <alignment wrapText="1"/>
    </xf>
    <xf numFmtId="0" fontId="1" fillId="0" borderId="1" xfId="0" applyFont="1" applyBorder="1"/>
    <xf numFmtId="0" fontId="0" fillId="0" borderId="1" xfId="0" applyBorder="1" applyAlignment="1">
      <alignment horizontal="center"/>
    </xf>
    <xf numFmtId="0" fontId="9" fillId="0" borderId="0" xfId="0" applyFont="1" applyAlignment="1">
      <alignment wrapText="1"/>
    </xf>
    <xf numFmtId="49" fontId="8" fillId="2" borderId="1" xfId="0" applyNumberFormat="1" applyFont="1" applyFill="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3" fillId="0" borderId="1" xfId="0" applyFont="1" applyBorder="1" applyAlignment="1">
      <alignment horizontal="center" vertical="center" wrapText="1"/>
    </xf>
    <xf numFmtId="0" fontId="12" fillId="3" borderId="1" xfId="0" applyFont="1" applyFill="1" applyBorder="1" applyAlignment="1">
      <alignment vertical="center" wrapText="1"/>
    </xf>
    <xf numFmtId="0" fontId="12" fillId="0" borderId="7" xfId="0" applyFont="1" applyFill="1" applyBorder="1" applyAlignment="1">
      <alignment vertical="center" wrapText="1"/>
    </xf>
    <xf numFmtId="0" fontId="0" fillId="0" borderId="0" xfId="0" applyAlignment="1">
      <alignment horizontal="center"/>
    </xf>
    <xf numFmtId="0" fontId="12" fillId="0" borderId="0" xfId="0" applyFont="1" applyFill="1" applyBorder="1" applyAlignment="1">
      <alignment horizontal="center" vertical="center" wrapText="1"/>
    </xf>
    <xf numFmtId="1" fontId="0" fillId="0" borderId="0" xfId="0" applyNumberFormat="1" applyAlignment="1">
      <alignment horizontal="center"/>
    </xf>
    <xf numFmtId="0" fontId="0" fillId="0" borderId="0" xfId="0" applyFont="1"/>
    <xf numFmtId="0" fontId="15" fillId="0" borderId="0" xfId="0" applyFont="1"/>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3" fillId="0" borderId="9" xfId="0" applyFont="1" applyBorder="1"/>
    <xf numFmtId="3" fontId="16" fillId="0" borderId="9" xfId="0" applyNumberFormat="1" applyFont="1" applyFill="1" applyBorder="1" applyAlignment="1">
      <alignment horizontal="right" vertical="center" wrapText="1" indent="1"/>
    </xf>
    <xf numFmtId="0" fontId="3" fillId="0" borderId="16" xfId="0" applyFont="1" applyBorder="1"/>
    <xf numFmtId="0" fontId="3" fillId="0" borderId="1" xfId="0" applyFont="1" applyBorder="1" applyAlignment="1">
      <alignment horizontal="center"/>
    </xf>
    <xf numFmtId="0" fontId="3" fillId="0" borderId="1" xfId="0" applyFont="1" applyBorder="1"/>
    <xf numFmtId="0" fontId="3" fillId="0" borderId="14" xfId="0" applyFont="1" applyBorder="1" applyAlignment="1">
      <alignment horizontal="center"/>
    </xf>
    <xf numFmtId="0" fontId="3" fillId="0" borderId="14" xfId="0" applyFont="1" applyBorder="1"/>
    <xf numFmtId="3" fontId="16" fillId="0" borderId="14" xfId="0" applyNumberFormat="1" applyFont="1" applyFill="1" applyBorder="1" applyAlignment="1">
      <alignment horizontal="right" vertical="center" wrapText="1" indent="1"/>
    </xf>
    <xf numFmtId="0" fontId="3" fillId="0" borderId="15" xfId="0" applyFont="1" applyBorder="1"/>
    <xf numFmtId="3" fontId="3" fillId="0" borderId="9" xfId="0" applyNumberFormat="1" applyFont="1" applyBorder="1" applyAlignment="1">
      <alignment horizontal="center"/>
    </xf>
    <xf numFmtId="0" fontId="2" fillId="0" borderId="0" xfId="0" applyFont="1"/>
    <xf numFmtId="0" fontId="17" fillId="0" borderId="2" xfId="0" applyFont="1" applyBorder="1" applyAlignment="1">
      <alignment vertical="center"/>
    </xf>
    <xf numFmtId="0" fontId="2" fillId="0" borderId="1" xfId="0" applyFont="1" applyBorder="1" applyAlignment="1">
      <alignment horizontal="left"/>
    </xf>
    <xf numFmtId="0" fontId="2" fillId="0" borderId="1" xfId="0" applyFont="1" applyBorder="1" applyAlignment="1">
      <alignment wrapText="1"/>
    </xf>
    <xf numFmtId="0" fontId="2" fillId="0" borderId="1" xfId="0" applyFont="1" applyBorder="1"/>
    <xf numFmtId="0" fontId="2" fillId="0" borderId="1" xfId="0" applyFont="1" applyBorder="1" applyAlignment="1">
      <alignment horizontal="center" vertical="center"/>
    </xf>
    <xf numFmtId="0" fontId="2" fillId="0" borderId="1" xfId="0" applyFont="1" applyFill="1" applyBorder="1" applyAlignment="1">
      <alignment horizontal="left"/>
    </xf>
    <xf numFmtId="0" fontId="2" fillId="0" borderId="1" xfId="0" applyFont="1" applyFill="1" applyBorder="1" applyAlignment="1">
      <alignment wrapText="1"/>
    </xf>
    <xf numFmtId="0" fontId="2" fillId="0" borderId="1" xfId="0" applyFont="1" applyFill="1" applyBorder="1"/>
    <xf numFmtId="0" fontId="2" fillId="0" borderId="1" xfId="0" applyFont="1" applyFill="1" applyBorder="1" applyAlignment="1">
      <alignment horizontal="center" vertical="center"/>
    </xf>
    <xf numFmtId="0" fontId="0" fillId="4" borderId="0" xfId="0" applyFill="1"/>
    <xf numFmtId="0" fontId="0" fillId="0" borderId="0" xfId="0" applyFill="1"/>
    <xf numFmtId="0" fontId="17" fillId="0" borderId="0" xfId="0" applyFont="1" applyAlignment="1">
      <alignment vertical="center"/>
    </xf>
    <xf numFmtId="0" fontId="17" fillId="0" borderId="19" xfId="0" applyFont="1" applyBorder="1" applyAlignment="1">
      <alignment vertical="center"/>
    </xf>
    <xf numFmtId="16" fontId="2" fillId="0" borderId="1" xfId="0" applyNumberFormat="1" applyFont="1" applyBorder="1" applyAlignment="1">
      <alignment horizontal="center" vertical="center"/>
    </xf>
    <xf numFmtId="1" fontId="2" fillId="0" borderId="1" xfId="0" applyNumberFormat="1" applyFont="1" applyFill="1" applyBorder="1" applyAlignment="1" applyProtection="1">
      <alignment horizontal="center" vertical="center"/>
      <protection hidden="1"/>
    </xf>
    <xf numFmtId="165" fontId="2" fillId="0" borderId="1" xfId="0" applyNumberFormat="1" applyFont="1" applyBorder="1" applyAlignment="1">
      <alignment horizontal="center" vertical="center"/>
    </xf>
    <xf numFmtId="165" fontId="2" fillId="0" borderId="1" xfId="0" applyNumberFormat="1" applyFont="1" applyFill="1" applyBorder="1" applyAlignment="1" applyProtection="1">
      <alignment horizontal="center" vertical="center"/>
      <protection hidden="1"/>
    </xf>
    <xf numFmtId="1" fontId="2" fillId="0" borderId="1" xfId="0" applyNumberFormat="1" applyFont="1" applyFill="1" applyBorder="1" applyAlignment="1" applyProtection="1">
      <alignment horizontal="center" vertical="center"/>
      <protection locked="0"/>
    </xf>
    <xf numFmtId="166"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18" fillId="0" borderId="20" xfId="0" applyFont="1" applyBorder="1" applyAlignment="1">
      <alignment vertical="center"/>
    </xf>
    <xf numFmtId="0" fontId="18" fillId="0" borderId="21" xfId="0" applyFont="1" applyBorder="1" applyAlignment="1">
      <alignment vertical="center"/>
    </xf>
    <xf numFmtId="0" fontId="2" fillId="0" borderId="20" xfId="0" applyFont="1" applyBorder="1" applyAlignment="1">
      <alignment horizontal="center"/>
    </xf>
    <xf numFmtId="0" fontId="8" fillId="0" borderId="0" xfId="1" applyFont="1"/>
    <xf numFmtId="0" fontId="8" fillId="0" borderId="1" xfId="1" applyFont="1" applyBorder="1" applyAlignment="1">
      <alignment horizontal="center" vertical="center" wrapText="1"/>
    </xf>
    <xf numFmtId="0" fontId="8" fillId="0" borderId="1" xfId="1" applyFont="1" applyBorder="1" applyAlignment="1">
      <alignment horizontal="justify" vertical="center" wrapText="1"/>
    </xf>
    <xf numFmtId="0" fontId="24" fillId="0" borderId="0" xfId="2"/>
    <xf numFmtId="0" fontId="11" fillId="0" borderId="1" xfId="2" applyFont="1" applyBorder="1" applyAlignment="1">
      <alignment horizontal="center" vertical="center" wrapText="1"/>
    </xf>
    <xf numFmtId="0" fontId="11" fillId="0" borderId="1" xfId="2" applyNumberFormat="1" applyFont="1" applyBorder="1" applyAlignment="1">
      <alignment horizontal="center" vertical="center" wrapText="1"/>
    </xf>
    <xf numFmtId="0" fontId="11" fillId="0" borderId="1" xfId="2" applyFont="1" applyBorder="1" applyAlignment="1">
      <alignment vertical="center" wrapText="1"/>
    </xf>
    <xf numFmtId="0" fontId="24" fillId="0" borderId="1" xfId="2" applyBorder="1" applyAlignment="1">
      <alignment horizontal="center" vertical="center"/>
    </xf>
    <xf numFmtId="10" fontId="0" fillId="0" borderId="1" xfId="3" applyNumberFormat="1" applyFont="1" applyBorder="1" applyAlignment="1">
      <alignment horizontal="center" vertical="center"/>
    </xf>
    <xf numFmtId="1" fontId="24" fillId="0" borderId="1" xfId="2" applyNumberFormat="1" applyBorder="1" applyAlignment="1">
      <alignment horizontal="center" vertical="center"/>
    </xf>
    <xf numFmtId="49" fontId="11" fillId="0" borderId="1" xfId="2" applyNumberFormat="1" applyFont="1" applyBorder="1" applyAlignment="1">
      <alignment horizontal="center" vertical="center" wrapText="1"/>
    </xf>
    <xf numFmtId="0" fontId="25" fillId="0" borderId="1" xfId="0" applyFont="1" applyBorder="1" applyAlignment="1">
      <alignment horizontal="center" vertical="center" wrapText="1"/>
    </xf>
    <xf numFmtId="0" fontId="25" fillId="0" borderId="0" xfId="0" applyFont="1"/>
    <xf numFmtId="0" fontId="25" fillId="0" borderId="0" xfId="0" applyFont="1" applyAlignment="1">
      <alignment horizontal="left"/>
    </xf>
    <xf numFmtId="0" fontId="25" fillId="0" borderId="1" xfId="0" applyFont="1" applyBorder="1"/>
    <xf numFmtId="2" fontId="25" fillId="0" borderId="1" xfId="0" applyNumberFormat="1" applyFont="1" applyBorder="1"/>
    <xf numFmtId="1" fontId="25" fillId="0" borderId="0" xfId="0" applyNumberFormat="1" applyFont="1"/>
    <xf numFmtId="0" fontId="25" fillId="0" borderId="1" xfId="0" applyFont="1" applyBorder="1" applyAlignment="1">
      <alignment horizontal="center"/>
    </xf>
    <xf numFmtId="0" fontId="12" fillId="0" borderId="1" xfId="0" applyFont="1" applyBorder="1" applyAlignment="1">
      <alignment horizontal="center" vertical="center" wrapText="1"/>
    </xf>
    <xf numFmtId="2" fontId="0" fillId="0" borderId="1" xfId="0" applyNumberFormat="1" applyBorder="1" applyAlignment="1">
      <alignment horizontal="center" vertical="center" wrapText="1"/>
    </xf>
    <xf numFmtId="0" fontId="2" fillId="0" borderId="1" xfId="0" applyFont="1" applyBorder="1" applyAlignment="1">
      <alignment horizontal="center" vertical="center" textRotation="90" wrapText="1"/>
    </xf>
    <xf numFmtId="0" fontId="2" fillId="0" borderId="7"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1" fontId="2" fillId="0" borderId="1" xfId="0" applyNumberFormat="1" applyFont="1" applyBorder="1" applyAlignment="1">
      <alignment horizontal="center" vertical="center" wrapText="1"/>
    </xf>
    <xf numFmtId="0" fontId="8" fillId="0" borderId="0" xfId="1" applyFont="1" applyFill="1"/>
    <xf numFmtId="0" fontId="8" fillId="0" borderId="1" xfId="1" applyFont="1" applyFill="1" applyBorder="1" applyAlignment="1">
      <alignment horizontal="center" vertical="center" wrapText="1"/>
    </xf>
    <xf numFmtId="0" fontId="8" fillId="0" borderId="1" xfId="1" applyFont="1" applyFill="1" applyBorder="1" applyAlignment="1">
      <alignment horizontal="justify" vertical="center" wrapText="1"/>
    </xf>
    <xf numFmtId="167" fontId="8" fillId="0" borderId="1" xfId="1" applyNumberFormat="1" applyFont="1" applyFill="1" applyBorder="1" applyAlignment="1">
      <alignment horizontal="center" vertical="center" wrapText="1"/>
    </xf>
    <xf numFmtId="16" fontId="8" fillId="0" borderId="1" xfId="1" applyNumberFormat="1" applyFont="1" applyFill="1" applyBorder="1" applyAlignment="1">
      <alignment horizontal="center" vertical="center" wrapText="1"/>
    </xf>
    <xf numFmtId="0" fontId="8" fillId="0" borderId="1" xfId="1" applyFont="1" applyFill="1" applyBorder="1" applyAlignment="1">
      <alignment horizontal="right" vertical="center" wrapText="1"/>
    </xf>
    <xf numFmtId="167" fontId="19" fillId="0" borderId="1" xfId="1" applyNumberFormat="1" applyFont="1" applyFill="1" applyBorder="1" applyAlignment="1">
      <alignment horizontal="center" vertical="center" wrapText="1"/>
    </xf>
    <xf numFmtId="0" fontId="19" fillId="0" borderId="1" xfId="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2" fontId="2" fillId="0" borderId="1" xfId="0" applyNumberFormat="1" applyFont="1" applyFill="1" applyBorder="1" applyAlignment="1" applyProtection="1">
      <alignment horizontal="center" vertical="center"/>
      <protection locked="0"/>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2" fontId="2" fillId="0" borderId="1" xfId="0" applyNumberFormat="1" applyFont="1" applyFill="1" applyBorder="1" applyAlignment="1">
      <alignment horizontal="center" vertical="center"/>
    </xf>
    <xf numFmtId="0" fontId="18" fillId="0" borderId="21" xfId="0" applyFont="1" applyBorder="1" applyAlignment="1">
      <alignment horizontal="center" vertical="center"/>
    </xf>
    <xf numFmtId="0" fontId="53" fillId="0" borderId="1" xfId="0" applyFont="1" applyBorder="1" applyAlignment="1">
      <alignment horizontal="center" wrapText="1"/>
    </xf>
    <xf numFmtId="0" fontId="2" fillId="0" borderId="0" xfId="0" applyFont="1" applyBorder="1" applyAlignment="1">
      <alignment horizontal="center" vertical="center"/>
    </xf>
    <xf numFmtId="0" fontId="2" fillId="0" borderId="0" xfId="0" applyFont="1" applyBorder="1"/>
    <xf numFmtId="0" fontId="18" fillId="0" borderId="22" xfId="0" applyFont="1" applyFill="1" applyBorder="1" applyAlignment="1">
      <alignment horizontal="center" vertical="center"/>
    </xf>
    <xf numFmtId="165" fontId="18" fillId="0" borderId="22" xfId="0" applyNumberFormat="1" applyFont="1" applyFill="1" applyBorder="1" applyAlignment="1">
      <alignment horizontal="center" vertical="center"/>
    </xf>
    <xf numFmtId="0" fontId="54" fillId="0" borderId="34"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5" fillId="0" borderId="34" xfId="0" applyFont="1" applyBorder="1" applyAlignment="1">
      <alignment horizontal="center"/>
    </xf>
    <xf numFmtId="166" fontId="25" fillId="0" borderId="34" xfId="0" applyNumberFormat="1" applyFont="1" applyBorder="1" applyAlignment="1">
      <alignment horizontal="center"/>
    </xf>
    <xf numFmtId="166" fontId="25" fillId="0" borderId="6" xfId="0" applyNumberFormat="1" applyFont="1" applyBorder="1" applyAlignment="1">
      <alignment horizontal="center"/>
    </xf>
    <xf numFmtId="0" fontId="12" fillId="0" borderId="1" xfId="0" applyFont="1" applyBorder="1" applyAlignment="1">
      <alignment horizontal="center" vertical="center" wrapText="1"/>
    </xf>
    <xf numFmtId="0" fontId="8" fillId="0" borderId="1" xfId="1" applyFont="1" applyBorder="1" applyAlignment="1">
      <alignment horizontal="center" vertical="center" wrapText="1"/>
    </xf>
    <xf numFmtId="170" fontId="8" fillId="0" borderId="1" xfId="1"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0" fillId="0" borderId="0" xfId="0" applyNumberFormat="1"/>
    <xf numFmtId="0" fontId="0" fillId="0" borderId="1" xfId="0"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8" fillId="0" borderId="1" xfId="1" applyFont="1" applyFill="1" applyBorder="1" applyAlignment="1">
      <alignment horizontal="center" vertical="center" wrapText="1"/>
    </xf>
    <xf numFmtId="170" fontId="8" fillId="0" borderId="0" xfId="1" applyNumberFormat="1" applyFont="1" applyFill="1"/>
    <xf numFmtId="0" fontId="8" fillId="0" borderId="1" xfId="1" applyFont="1" applyFill="1" applyBorder="1" applyAlignment="1">
      <alignment horizontal="center" vertical="center" wrapText="1"/>
    </xf>
    <xf numFmtId="2" fontId="8" fillId="0" borderId="1" xfId="1" applyNumberFormat="1" applyFont="1" applyFill="1" applyBorder="1" applyAlignment="1">
      <alignment horizontal="center" vertical="center" wrapText="1"/>
    </xf>
    <xf numFmtId="2" fontId="22" fillId="0" borderId="1" xfId="1" applyNumberFormat="1" applyFont="1" applyFill="1" applyBorder="1" applyAlignment="1">
      <alignment horizontal="center" vertical="center" wrapText="1"/>
    </xf>
    <xf numFmtId="2" fontId="19" fillId="0" borderId="1" xfId="1" applyNumberFormat="1"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3" fontId="3" fillId="0" borderId="6" xfId="0" applyNumberFormat="1" applyFont="1" applyBorder="1" applyAlignment="1">
      <alignment horizontal="center"/>
    </xf>
    <xf numFmtId="0" fontId="3" fillId="0" borderId="6" xfId="0" applyFont="1" applyBorder="1"/>
    <xf numFmtId="3" fontId="16" fillId="0" borderId="1" xfId="0" applyNumberFormat="1" applyFont="1" applyFill="1" applyBorder="1" applyAlignment="1">
      <alignment horizontal="right" vertical="center" wrapText="1" indent="1"/>
    </xf>
    <xf numFmtId="0" fontId="8" fillId="0" borderId="1" xfId="0" applyFont="1" applyFill="1" applyBorder="1" applyAlignment="1">
      <alignment horizontal="center" vertical="center"/>
    </xf>
    <xf numFmtId="0" fontId="1" fillId="0" borderId="1" xfId="0" applyFont="1" applyFill="1" applyBorder="1"/>
    <xf numFmtId="0" fontId="1" fillId="0" borderId="1" xfId="0" applyFont="1" applyFill="1" applyBorder="1" applyAlignment="1">
      <alignment wrapText="1"/>
    </xf>
    <xf numFmtId="0" fontId="0" fillId="0" borderId="1" xfId="0" applyBorder="1" applyAlignment="1">
      <alignment horizontal="center" vertical="center" wrapText="1"/>
    </xf>
    <xf numFmtId="0" fontId="2" fillId="0" borderId="5" xfId="0" applyFont="1" applyBorder="1" applyAlignment="1">
      <alignment horizontal="center" vertical="center" wrapText="1"/>
    </xf>
    <xf numFmtId="3" fontId="3" fillId="0" borderId="9" xfId="0" applyNumberFormat="1" applyFont="1" applyFill="1" applyBorder="1" applyAlignment="1">
      <alignment horizontal="center"/>
    </xf>
    <xf numFmtId="0" fontId="3" fillId="0" borderId="9" xfId="0" applyFont="1" applyFill="1" applyBorder="1"/>
    <xf numFmtId="0" fontId="3" fillId="0" borderId="16" xfId="0" applyFont="1" applyFill="1" applyBorder="1"/>
    <xf numFmtId="3" fontId="3" fillId="0" borderId="6" xfId="0" applyNumberFormat="1" applyFont="1" applyFill="1" applyBorder="1" applyAlignment="1">
      <alignment horizontal="center"/>
    </xf>
    <xf numFmtId="0" fontId="3" fillId="0" borderId="6" xfId="0" applyFont="1" applyFill="1" applyBorder="1"/>
    <xf numFmtId="0" fontId="25" fillId="0" borderId="0" xfId="0" applyFont="1" applyAlignment="1">
      <alignment wrapText="1"/>
    </xf>
    <xf numFmtId="2" fontId="25" fillId="0" borderId="0" xfId="0" applyNumberFormat="1" applyFont="1"/>
    <xf numFmtId="0" fontId="11" fillId="0" borderId="1" xfId="2" applyFont="1" applyFill="1" applyBorder="1" applyAlignment="1">
      <alignment horizontal="center" vertical="center" wrapText="1"/>
    </xf>
    <xf numFmtId="165" fontId="0" fillId="0" borderId="1" xfId="0" applyNumberFormat="1" applyBorder="1" applyAlignment="1">
      <alignment horizontal="center" vertical="center" wrapText="1"/>
    </xf>
    <xf numFmtId="0" fontId="2" fillId="0" borderId="0" xfId="0" applyFont="1" applyFill="1" applyAlignment="1">
      <alignment horizontal="center" vertical="center" wrapText="1"/>
    </xf>
    <xf numFmtId="0" fontId="2" fillId="0" borderId="1" xfId="0" applyFont="1" applyBorder="1" applyAlignment="1">
      <alignment vertical="center" wrapText="1"/>
    </xf>
    <xf numFmtId="0" fontId="2" fillId="0" borderId="5" xfId="0" applyFont="1" applyBorder="1" applyAlignment="1">
      <alignment vertical="center" wrapText="1"/>
    </xf>
    <xf numFmtId="0" fontId="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1" fontId="3" fillId="0" borderId="8" xfId="0" applyNumberFormat="1" applyFont="1" applyBorder="1" applyAlignment="1">
      <alignment horizontal="center" vertical="center"/>
    </xf>
    <xf numFmtId="1" fontId="3" fillId="0" borderId="17" xfId="0" applyNumberFormat="1" applyFont="1" applyBorder="1" applyAlignment="1">
      <alignment horizontal="center" vertical="center"/>
    </xf>
    <xf numFmtId="1" fontId="3" fillId="0" borderId="13" xfId="0" applyNumberFormat="1"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8" xfId="0" applyFont="1" applyBorder="1" applyAlignment="1">
      <alignment horizontal="center"/>
    </xf>
    <xf numFmtId="0" fontId="14" fillId="0" borderId="13" xfId="0" applyFont="1" applyBorder="1" applyAlignment="1">
      <alignment horizontal="center"/>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3" fontId="8" fillId="0" borderId="2"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3" fontId="8" fillId="0" borderId="18" xfId="0" applyNumberFormat="1" applyFont="1" applyFill="1" applyBorder="1" applyAlignment="1">
      <alignment horizontal="center" vertical="center" wrapText="1"/>
    </xf>
    <xf numFmtId="0" fontId="17" fillId="0" borderId="0" xfId="0" applyFont="1" applyAlignment="1">
      <alignment horizontal="center"/>
    </xf>
    <xf numFmtId="0" fontId="17" fillId="0" borderId="19" xfId="0" applyFont="1" applyBorder="1" applyAlignment="1">
      <alignment horizontal="center"/>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2" fillId="0" borderId="0" xfId="0" applyFont="1" applyAlignment="1">
      <alignment horizontal="left" wrapText="1"/>
    </xf>
    <xf numFmtId="0" fontId="20" fillId="0" borderId="0" xfId="1" applyFont="1" applyFill="1" applyAlignment="1">
      <alignment horizontal="center" vertical="center" wrapText="1"/>
    </xf>
    <xf numFmtId="0" fontId="8" fillId="0" borderId="0" xfId="1" applyFont="1" applyFill="1" applyAlignment="1">
      <alignment horizontal="center" wrapText="1"/>
    </xf>
    <xf numFmtId="0" fontId="8" fillId="0" borderId="1" xfId="1" applyFont="1" applyFill="1" applyBorder="1" applyAlignment="1">
      <alignment horizontal="center" vertical="center" wrapText="1"/>
    </xf>
    <xf numFmtId="170" fontId="8" fillId="0" borderId="2" xfId="1" applyNumberFormat="1" applyFont="1" applyFill="1" applyBorder="1" applyAlignment="1">
      <alignment horizontal="center" vertical="center" wrapText="1"/>
    </xf>
    <xf numFmtId="170" fontId="8" fillId="0" borderId="3" xfId="1" applyNumberFormat="1" applyFont="1" applyFill="1" applyBorder="1" applyAlignment="1">
      <alignment horizontal="center" vertical="center" wrapText="1"/>
    </xf>
    <xf numFmtId="170" fontId="8" fillId="0" borderId="4" xfId="1" applyNumberFormat="1" applyFont="1" applyFill="1" applyBorder="1" applyAlignment="1">
      <alignment horizontal="center" vertical="center" wrapText="1"/>
    </xf>
    <xf numFmtId="170" fontId="19" fillId="0" borderId="3" xfId="1" applyNumberFormat="1" applyFont="1" applyFill="1" applyBorder="1" applyAlignment="1">
      <alignment horizontal="center" vertical="center" wrapText="1"/>
    </xf>
    <xf numFmtId="170" fontId="19" fillId="0" borderId="4" xfId="1" applyNumberFormat="1" applyFont="1" applyFill="1" applyBorder="1" applyAlignment="1">
      <alignment horizontal="center" vertical="center" wrapText="1"/>
    </xf>
    <xf numFmtId="0" fontId="20" fillId="0" borderId="0" xfId="1" applyFont="1" applyAlignment="1">
      <alignment horizontal="center" vertical="center" wrapText="1"/>
    </xf>
    <xf numFmtId="0" fontId="23" fillId="0" borderId="0" xfId="1" applyFont="1" applyAlignment="1">
      <alignment horizontal="center" vertical="center" wrapText="1"/>
    </xf>
    <xf numFmtId="0" fontId="8" fillId="0" borderId="1" xfId="1" applyFont="1" applyBorder="1" applyAlignment="1">
      <alignment horizontal="center" vertical="center" wrapText="1"/>
    </xf>
    <xf numFmtId="0" fontId="8" fillId="0" borderId="2" xfId="1" applyFont="1" applyBorder="1" applyAlignment="1">
      <alignment horizontal="center" vertical="top" wrapText="1"/>
    </xf>
    <xf numFmtId="0" fontId="8" fillId="0" borderId="3" xfId="1" applyFont="1" applyBorder="1" applyAlignment="1">
      <alignment horizontal="center" vertical="top" wrapText="1"/>
    </xf>
    <xf numFmtId="0" fontId="8" fillId="0" borderId="4" xfId="1" applyFont="1" applyBorder="1" applyAlignment="1">
      <alignment horizontal="center" vertical="top"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25" fillId="0" borderId="2" xfId="0" applyFont="1" applyBorder="1" applyAlignment="1">
      <alignment horizontal="center" wrapText="1"/>
    </xf>
    <xf numFmtId="0" fontId="25" fillId="0" borderId="3" xfId="0" applyFont="1" applyBorder="1" applyAlignment="1">
      <alignment horizontal="center" wrapText="1"/>
    </xf>
    <xf numFmtId="0" fontId="25" fillId="0" borderId="4" xfId="0" applyFont="1" applyBorder="1" applyAlignment="1">
      <alignment horizont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6" xfId="0" applyFont="1" applyBorder="1" applyAlignment="1">
      <alignment horizontal="center" vertical="center" wrapText="1"/>
    </xf>
    <xf numFmtId="1" fontId="25" fillId="0" borderId="5" xfId="0" applyNumberFormat="1" applyFont="1" applyBorder="1" applyAlignment="1">
      <alignment horizontal="center" vertical="center" wrapText="1"/>
    </xf>
    <xf numFmtId="1" fontId="25" fillId="0" borderId="7" xfId="0" applyNumberFormat="1" applyFont="1" applyBorder="1" applyAlignment="1">
      <alignment horizontal="center" vertical="center" wrapText="1"/>
    </xf>
    <xf numFmtId="1" fontId="25" fillId="0" borderId="6" xfId="0" applyNumberFormat="1" applyFont="1" applyBorder="1" applyAlignment="1">
      <alignment horizontal="center" vertical="center" wrapText="1"/>
    </xf>
    <xf numFmtId="0" fontId="11" fillId="0" borderId="1" xfId="2" applyFont="1" applyBorder="1" applyAlignment="1">
      <alignment horizontal="center" vertical="center" wrapText="1"/>
    </xf>
    <xf numFmtId="0" fontId="0" fillId="0" borderId="5"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6" xfId="2"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wrapText="1"/>
    </xf>
    <xf numFmtId="0" fontId="0" fillId="0" borderId="0" xfId="0" applyAlignment="1">
      <alignment horizontal="right"/>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0" fillId="0" borderId="0" xfId="0" applyAlignment="1">
      <alignment horizontal="left"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wrapText="1"/>
    </xf>
    <xf numFmtId="0" fontId="2" fillId="0" borderId="1" xfId="0" applyFont="1" applyBorder="1" applyAlignment="1">
      <alignment vertical="center" wrapText="1"/>
    </xf>
    <xf numFmtId="0" fontId="2" fillId="0" borderId="0" xfId="0" applyFont="1" applyFill="1" applyAlignment="1">
      <alignment horizontal="center" vertical="center" wrapText="1"/>
    </xf>
    <xf numFmtId="0" fontId="2"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0" borderId="0" xfId="0" applyFont="1" applyAlignment="1">
      <alignment horizontal="center"/>
    </xf>
    <xf numFmtId="0" fontId="1" fillId="0" borderId="3" xfId="0" applyFont="1" applyBorder="1" applyAlignment="1">
      <alignment horizontal="center" vertical="center" wrapText="1"/>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14" fontId="2" fillId="0" borderId="5" xfId="0" applyNumberFormat="1" applyFont="1" applyBorder="1" applyAlignment="1">
      <alignment horizontal="center" vertical="center" textRotation="90" wrapText="1"/>
    </xf>
    <xf numFmtId="14" fontId="2" fillId="0" borderId="6" xfId="0" applyNumberFormat="1" applyFont="1" applyBorder="1" applyAlignment="1">
      <alignment horizontal="center" vertical="center" textRotation="90" wrapText="1"/>
    </xf>
    <xf numFmtId="0" fontId="2" fillId="0" borderId="0" xfId="0" applyFont="1" applyAlignment="1">
      <alignment horizontal="right" vertical="center"/>
    </xf>
    <xf numFmtId="0" fontId="56" fillId="0" borderId="0" xfId="0" applyFont="1" applyAlignment="1">
      <alignment horizontal="center" vertical="center"/>
    </xf>
    <xf numFmtId="0" fontId="55" fillId="0" borderId="0" xfId="0" applyFont="1" applyAlignment="1">
      <alignment vertical="center"/>
    </xf>
    <xf numFmtId="0" fontId="57" fillId="0" borderId="0" xfId="0" applyFont="1" applyAlignment="1">
      <alignment horizontal="justify" vertical="center"/>
    </xf>
    <xf numFmtId="0" fontId="25" fillId="0" borderId="0" xfId="0" applyFont="1" applyAlignment="1">
      <alignment horizontal="justify" vertical="center"/>
    </xf>
    <xf numFmtId="0" fontId="59" fillId="0" borderId="0" xfId="0" applyFont="1" applyAlignment="1">
      <alignment horizontal="justify" vertical="center"/>
    </xf>
    <xf numFmtId="0" fontId="25"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cellXfs>
  <cellStyles count="82">
    <cellStyle name=" 1" xfId="5"/>
    <cellStyle name="20% - Акцент1 2" xfId="6"/>
    <cellStyle name="20% - Акцент2 2" xfId="7"/>
    <cellStyle name="20% - Акцент3 2" xfId="8"/>
    <cellStyle name="20% - Акцент4 2" xfId="9"/>
    <cellStyle name="20% - Акцент5 2" xfId="10"/>
    <cellStyle name="20% - Акцент6 2" xfId="11"/>
    <cellStyle name="40% - Акцент1 2" xfId="12"/>
    <cellStyle name="40% - Акцент2 2" xfId="13"/>
    <cellStyle name="40% - Акцент3 2" xfId="14"/>
    <cellStyle name="40% - Акцент4 2" xfId="15"/>
    <cellStyle name="40% - Акцент5 2" xfId="16"/>
    <cellStyle name="40% - Акцент6 2" xfId="17"/>
    <cellStyle name="60% - Акцент1 2" xfId="18"/>
    <cellStyle name="60% - Акцент2 2" xfId="19"/>
    <cellStyle name="60% - Акцент3 2" xfId="20"/>
    <cellStyle name="60% - Акцент4 2" xfId="21"/>
    <cellStyle name="60% - Акцент5 2" xfId="22"/>
    <cellStyle name="60% - Акцент6 2" xfId="23"/>
    <cellStyle name="Normal 3" xfId="24"/>
    <cellStyle name="Акцент1 2" xfId="25"/>
    <cellStyle name="Акцент2 2" xfId="26"/>
    <cellStyle name="Акцент3 2" xfId="27"/>
    <cellStyle name="Акцент4 2" xfId="28"/>
    <cellStyle name="Акцент5 2" xfId="29"/>
    <cellStyle name="Акцент6 2" xfId="30"/>
    <cellStyle name="Ввод  2" xfId="31"/>
    <cellStyle name="Вывод 2" xfId="32"/>
    <cellStyle name="Вычисление 2" xfId="33"/>
    <cellStyle name="Денежный 3" xfId="34"/>
    <cellStyle name="Заголовок 1 2" xfId="35"/>
    <cellStyle name="Заголовок 2 2" xfId="36"/>
    <cellStyle name="Заголовок 3 2" xfId="37"/>
    <cellStyle name="Заголовок 4 2" xfId="38"/>
    <cellStyle name="Итог 2" xfId="39"/>
    <cellStyle name="Контрольная ячейка 2" xfId="40"/>
    <cellStyle name="Название 2" xfId="41"/>
    <cellStyle name="Нейтральный 2" xfId="42"/>
    <cellStyle name="Обычный" xfId="0" builtinId="0"/>
    <cellStyle name="Обычный 13" xfId="43"/>
    <cellStyle name="Обычный 14" xfId="44"/>
    <cellStyle name="Обычный 2" xfId="1"/>
    <cellStyle name="Обычный 2 2" xfId="45"/>
    <cellStyle name="Обычный 2 2 2" xfId="46"/>
    <cellStyle name="Обычный 2 3" xfId="47"/>
    <cellStyle name="Обычный 2 4" xfId="48"/>
    <cellStyle name="Обычный 2 5" xfId="49"/>
    <cellStyle name="Обычный 2 6" xfId="50"/>
    <cellStyle name="Обычный 21" xfId="51"/>
    <cellStyle name="Обычный 3" xfId="2"/>
    <cellStyle name="Обычный 3 2" xfId="52"/>
    <cellStyle name="Обычный 3 2 2" xfId="53"/>
    <cellStyle name="Обычный 3 3" xfId="54"/>
    <cellStyle name="Обычный 3 4" xfId="55"/>
    <cellStyle name="Обычный 376" xfId="56"/>
    <cellStyle name="Обычный 4" xfId="57"/>
    <cellStyle name="Обычный 4 2" xfId="58"/>
    <cellStyle name="Обычный 5" xfId="59"/>
    <cellStyle name="Обычный 5 2" xfId="60"/>
    <cellStyle name="Обычный 5 2 2" xfId="61"/>
    <cellStyle name="Обычный 6" xfId="62"/>
    <cellStyle name="Обычный 7" xfId="63"/>
    <cellStyle name="Обычный 76" xfId="64"/>
    <cellStyle name="Обычный 8" xfId="65"/>
    <cellStyle name="Обычный 9" xfId="66"/>
    <cellStyle name="Плохой 2" xfId="67"/>
    <cellStyle name="Пояснение 2" xfId="68"/>
    <cellStyle name="Примечание 2" xfId="69"/>
    <cellStyle name="Примечание 2 2" xfId="70"/>
    <cellStyle name="Процентный 2" xfId="3"/>
    <cellStyle name="Процентный 3" xfId="71"/>
    <cellStyle name="Связанная ячейка 2" xfId="72"/>
    <cellStyle name="Стиль 1" xfId="4"/>
    <cellStyle name="Стиль 1 2" xfId="73"/>
    <cellStyle name="Стиль 1 3" xfId="74"/>
    <cellStyle name="Текст предупреждения 2" xfId="75"/>
    <cellStyle name="Финансовый 2" xfId="76"/>
    <cellStyle name="Финансовый 2 2" xfId="77"/>
    <cellStyle name="Финансовый 2 3" xfId="78"/>
    <cellStyle name="Финансовый 3" xfId="79"/>
    <cellStyle name="Финансовый 3 2" xfId="80"/>
    <cellStyle name="Хороший 2"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xdr:col>
      <xdr:colOff>2854352</xdr:colOff>
      <xdr:row>14</xdr:row>
      <xdr:rowOff>665163</xdr:rowOff>
    </xdr:from>
    <xdr:to>
      <xdr:col>1</xdr:col>
      <xdr:colOff>3521102</xdr:colOff>
      <xdr:row>14</xdr:row>
      <xdr:rowOff>846137</xdr:rowOff>
    </xdr:to>
    <xdr:pic>
      <xdr:nvPicPr>
        <xdr:cNvPr id="2" name="Рисунок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6302" y="4465638"/>
          <a:ext cx="666750"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2463832</xdr:colOff>
      <xdr:row>19</xdr:row>
      <xdr:rowOff>663575</xdr:rowOff>
    </xdr:from>
    <xdr:to>
      <xdr:col>1</xdr:col>
      <xdr:colOff>3061709</xdr:colOff>
      <xdr:row>19</xdr:row>
      <xdr:rowOff>863600</xdr:rowOff>
    </xdr:to>
    <xdr:pic>
      <xdr:nvPicPr>
        <xdr:cNvPr id="3" name="Рисунок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25782" y="5988050"/>
          <a:ext cx="597877"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169333</xdr:colOff>
      <xdr:row>2</xdr:row>
      <xdr:rowOff>1915581</xdr:rowOff>
    </xdr:from>
    <xdr:to>
      <xdr:col>5</xdr:col>
      <xdr:colOff>169334</xdr:colOff>
      <xdr:row>2</xdr:row>
      <xdr:rowOff>2189120</xdr:rowOff>
    </xdr:to>
    <xdr:pic>
      <xdr:nvPicPr>
        <xdr:cNvPr id="2" name="Рисунок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258" y="2525181"/>
          <a:ext cx="685801" cy="273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121707</xdr:colOff>
      <xdr:row>2</xdr:row>
      <xdr:rowOff>1894416</xdr:rowOff>
    </xdr:from>
    <xdr:to>
      <xdr:col>8</xdr:col>
      <xdr:colOff>285750</xdr:colOff>
      <xdr:row>2</xdr:row>
      <xdr:rowOff>2148951</xdr:rowOff>
    </xdr:to>
    <xdr:pic>
      <xdr:nvPicPr>
        <xdr:cNvPr id="3" name="Рисунок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41232" y="2504016"/>
          <a:ext cx="506943" cy="2545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137584</xdr:colOff>
      <xdr:row>2</xdr:row>
      <xdr:rowOff>2592918</xdr:rowOff>
    </xdr:from>
    <xdr:to>
      <xdr:col>13</xdr:col>
      <xdr:colOff>61382</xdr:colOff>
      <xdr:row>3</xdr:row>
      <xdr:rowOff>0</xdr:rowOff>
    </xdr:to>
    <xdr:pic>
      <xdr:nvPicPr>
        <xdr:cNvPr id="4" name="Рисунок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28709" y="3202518"/>
          <a:ext cx="609598" cy="2455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74085</xdr:colOff>
      <xdr:row>2</xdr:row>
      <xdr:rowOff>2455334</xdr:rowOff>
    </xdr:from>
    <xdr:to>
      <xdr:col>16</xdr:col>
      <xdr:colOff>275168</xdr:colOff>
      <xdr:row>2</xdr:row>
      <xdr:rowOff>2730500</xdr:rowOff>
    </xdr:to>
    <xdr:pic>
      <xdr:nvPicPr>
        <xdr:cNvPr id="5" name="Рисунок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636810" y="3064934"/>
          <a:ext cx="543983" cy="275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44;&#1058;&#1055;\329%20&#1087;&#1088;&#1080;&#1082;&#1072;&#1079;\&#1057;&#1072;&#1088;&#1072;&#1090;&#1086;&#1074;&#1089;&#1082;&#1080;&#1077;%20&#1056;&#1057;%20&#1040;&#10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Лист2"/>
      <sheetName val="Лист3"/>
      <sheetName val="База"/>
      <sheetName val="2007 год"/>
      <sheetName val="2008 год"/>
      <sheetName val="2009 год"/>
      <sheetName val="2010 год"/>
      <sheetName val="действующие с 2007 г. (2)"/>
      <sheetName val="действующие с 2007 г."/>
      <sheetName val="2007-2010"/>
      <sheetName val="отрасли"/>
      <sheetName val="Лист4"/>
    </sheetNames>
    <sheetDataSet>
      <sheetData sheetId="0"/>
      <sheetData sheetId="1">
        <row r="3">
          <cell r="A3" t="str">
            <v>контрагент</v>
          </cell>
          <cell r="E3" t="str">
            <v>кредитовое</v>
          </cell>
        </row>
        <row r="4">
          <cell r="A4" t="str">
            <v>собственное</v>
          </cell>
          <cell r="E4" t="str">
            <v>дебетовое</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3"/>
  <sheetViews>
    <sheetView tabSelected="1" workbookViewId="0">
      <selection activeCell="C28" sqref="C28"/>
    </sheetView>
  </sheetViews>
  <sheetFormatPr defaultRowHeight="15" x14ac:dyDescent="0.25"/>
  <cols>
    <col min="1" max="1" width="140" customWidth="1"/>
  </cols>
  <sheetData>
    <row r="1" spans="1:1" x14ac:dyDescent="0.25">
      <c r="A1" s="256" t="s">
        <v>390</v>
      </c>
    </row>
    <row r="2" spans="1:1" x14ac:dyDescent="0.25">
      <c r="A2" s="256" t="s">
        <v>391</v>
      </c>
    </row>
    <row r="3" spans="1:1" x14ac:dyDescent="0.25">
      <c r="A3" s="256" t="s">
        <v>392</v>
      </c>
    </row>
    <row r="4" spans="1:1" x14ac:dyDescent="0.25">
      <c r="A4" s="256" t="s">
        <v>393</v>
      </c>
    </row>
    <row r="5" spans="1:1" x14ac:dyDescent="0.25">
      <c r="A5" s="256" t="s">
        <v>394</v>
      </c>
    </row>
    <row r="6" spans="1:1" ht="18.75" x14ac:dyDescent="0.25">
      <c r="A6" s="257"/>
    </row>
    <row r="7" spans="1:1" ht="18.75" x14ac:dyDescent="0.25">
      <c r="A7" s="257" t="s">
        <v>395</v>
      </c>
    </row>
    <row r="8" spans="1:1" ht="18.75" x14ac:dyDescent="0.25">
      <c r="A8" s="257" t="s">
        <v>396</v>
      </c>
    </row>
    <row r="9" spans="1:1" ht="18.75" x14ac:dyDescent="0.25">
      <c r="A9" s="258"/>
    </row>
    <row r="10" spans="1:1" ht="15.75" x14ac:dyDescent="0.25">
      <c r="A10" s="259" t="s">
        <v>397</v>
      </c>
    </row>
    <row r="11" spans="1:1" ht="15.75" x14ac:dyDescent="0.25">
      <c r="A11" s="260"/>
    </row>
    <row r="12" spans="1:1" ht="15.75" x14ac:dyDescent="0.25">
      <c r="A12" s="261" t="s">
        <v>398</v>
      </c>
    </row>
    <row r="13" spans="1:1" ht="15.75" x14ac:dyDescent="0.25">
      <c r="A13" s="260" t="s">
        <v>399</v>
      </c>
    </row>
    <row r="14" spans="1:1" ht="15.75" x14ac:dyDescent="0.25">
      <c r="A14" s="260"/>
    </row>
    <row r="15" spans="1:1" ht="15.75" x14ac:dyDescent="0.25">
      <c r="A15" s="261" t="s">
        <v>400</v>
      </c>
    </row>
    <row r="16" spans="1:1" ht="15.75" x14ac:dyDescent="0.25">
      <c r="A16" s="260" t="s">
        <v>401</v>
      </c>
    </row>
    <row r="17" spans="1:1" ht="15.75" x14ac:dyDescent="0.25">
      <c r="A17" s="260"/>
    </row>
    <row r="18" spans="1:1" ht="15.75" x14ac:dyDescent="0.25">
      <c r="A18" s="261" t="s">
        <v>402</v>
      </c>
    </row>
    <row r="19" spans="1:1" ht="15.75" x14ac:dyDescent="0.25">
      <c r="A19" s="260" t="s">
        <v>403</v>
      </c>
    </row>
    <row r="20" spans="1:1" ht="15.75" x14ac:dyDescent="0.25">
      <c r="A20" s="262"/>
    </row>
    <row r="21" spans="1:1" ht="15.75" x14ac:dyDescent="0.25">
      <c r="A21" s="263" t="s">
        <v>404</v>
      </c>
    </row>
    <row r="22" spans="1:1" ht="15.75" x14ac:dyDescent="0.25">
      <c r="A22" s="260" t="s">
        <v>405</v>
      </c>
    </row>
    <row r="23" spans="1:1" ht="15.75" x14ac:dyDescent="0.25">
      <c r="A23" s="260"/>
    </row>
    <row r="24" spans="1:1" ht="15.75" x14ac:dyDescent="0.25">
      <c r="A24" s="259" t="s">
        <v>406</v>
      </c>
    </row>
    <row r="25" spans="1:1" ht="15.75" x14ac:dyDescent="0.25">
      <c r="A25" s="260"/>
    </row>
    <row r="26" spans="1:1" ht="15.75" x14ac:dyDescent="0.25">
      <c r="A26" s="261" t="s">
        <v>407</v>
      </c>
    </row>
    <row r="27" spans="1:1" ht="15.75" x14ac:dyDescent="0.25">
      <c r="A27" s="260" t="s">
        <v>408</v>
      </c>
    </row>
    <row r="28" spans="1:1" ht="15.75" x14ac:dyDescent="0.25">
      <c r="A28" s="260"/>
    </row>
    <row r="29" spans="1:1" ht="15.75" x14ac:dyDescent="0.25">
      <c r="A29" s="261" t="s">
        <v>409</v>
      </c>
    </row>
    <row r="30" spans="1:1" ht="15.75" x14ac:dyDescent="0.25">
      <c r="A30" s="260" t="s">
        <v>410</v>
      </c>
    </row>
    <row r="31" spans="1:1" ht="15.75" x14ac:dyDescent="0.25">
      <c r="A31" s="260"/>
    </row>
    <row r="32" spans="1:1" ht="15.75" x14ac:dyDescent="0.25">
      <c r="A32" s="261" t="s">
        <v>411</v>
      </c>
    </row>
    <row r="33" spans="1:1" ht="15.75" x14ac:dyDescent="0.25">
      <c r="A33" s="260" t="s">
        <v>412</v>
      </c>
    </row>
    <row r="34" spans="1:1" ht="15.75" x14ac:dyDescent="0.25">
      <c r="A34" s="264" t="s">
        <v>413</v>
      </c>
    </row>
    <row r="35" spans="1:1" ht="15.75" x14ac:dyDescent="0.25">
      <c r="A35" s="264" t="s">
        <v>414</v>
      </c>
    </row>
    <row r="36" spans="1:1" ht="15.75" x14ac:dyDescent="0.25">
      <c r="A36" s="264" t="s">
        <v>415</v>
      </c>
    </row>
    <row r="37" spans="1:1" ht="15.75" x14ac:dyDescent="0.25">
      <c r="A37" s="264" t="s">
        <v>416</v>
      </c>
    </row>
    <row r="38" spans="1:1" ht="15.75" x14ac:dyDescent="0.25">
      <c r="A38" s="264" t="s">
        <v>417</v>
      </c>
    </row>
    <row r="39" spans="1:1" ht="15.75" x14ac:dyDescent="0.25">
      <c r="A39" s="260"/>
    </row>
    <row r="40" spans="1:1" ht="15.75" x14ac:dyDescent="0.25">
      <c r="A40" s="260"/>
    </row>
    <row r="41" spans="1:1" ht="15.75" x14ac:dyDescent="0.25">
      <c r="A41" s="259" t="s">
        <v>418</v>
      </c>
    </row>
    <row r="42" spans="1:1" ht="15.75" x14ac:dyDescent="0.25">
      <c r="A42" s="260"/>
    </row>
    <row r="43" spans="1:1" ht="63" x14ac:dyDescent="0.25">
      <c r="A43" s="261" t="s">
        <v>434</v>
      </c>
    </row>
    <row r="44" spans="1:1" ht="15.75" x14ac:dyDescent="0.25">
      <c r="A44" s="260" t="s">
        <v>419</v>
      </c>
    </row>
    <row r="45" spans="1:1" ht="15.75" x14ac:dyDescent="0.25">
      <c r="A45" s="260"/>
    </row>
    <row r="46" spans="1:1" ht="15.75" x14ac:dyDescent="0.25">
      <c r="A46" s="261" t="s">
        <v>435</v>
      </c>
    </row>
    <row r="47" spans="1:1" ht="15.75" x14ac:dyDescent="0.25">
      <c r="A47" s="260" t="s">
        <v>420</v>
      </c>
    </row>
    <row r="48" spans="1:1" ht="15.75" x14ac:dyDescent="0.25">
      <c r="A48" s="260" t="s">
        <v>421</v>
      </c>
    </row>
    <row r="49" spans="1:1" ht="15.75" x14ac:dyDescent="0.25">
      <c r="A49" s="260"/>
    </row>
    <row r="50" spans="1:1" ht="15.75" x14ac:dyDescent="0.25">
      <c r="A50" s="261" t="s">
        <v>436</v>
      </c>
    </row>
    <row r="51" spans="1:1" ht="15.75" x14ac:dyDescent="0.25">
      <c r="A51" s="260" t="s">
        <v>422</v>
      </c>
    </row>
    <row r="52" spans="1:1" ht="15.75" x14ac:dyDescent="0.25">
      <c r="A52" s="260"/>
    </row>
    <row r="53" spans="1:1" ht="15.75" x14ac:dyDescent="0.25">
      <c r="A53" s="261" t="s">
        <v>437</v>
      </c>
    </row>
    <row r="54" spans="1:1" ht="15.75" x14ac:dyDescent="0.25">
      <c r="A54" s="260" t="s">
        <v>423</v>
      </c>
    </row>
    <row r="55" spans="1:1" ht="15.75" x14ac:dyDescent="0.25">
      <c r="A55" s="260"/>
    </row>
    <row r="56" spans="1:1" ht="15.75" x14ac:dyDescent="0.25">
      <c r="A56" s="259" t="s">
        <v>424</v>
      </c>
    </row>
    <row r="57" spans="1:1" ht="15.75" x14ac:dyDescent="0.25">
      <c r="A57" s="260"/>
    </row>
    <row r="58" spans="1:1" ht="47.25" x14ac:dyDescent="0.25">
      <c r="A58" s="261" t="s">
        <v>438</v>
      </c>
    </row>
    <row r="59" spans="1:1" ht="15.75" x14ac:dyDescent="0.25">
      <c r="A59" s="260" t="s">
        <v>425</v>
      </c>
    </row>
    <row r="60" spans="1:1" ht="15.75" x14ac:dyDescent="0.25">
      <c r="A60" s="260"/>
    </row>
    <row r="61" spans="1:1" ht="15.75" x14ac:dyDescent="0.25">
      <c r="A61" s="261" t="s">
        <v>439</v>
      </c>
    </row>
    <row r="62" spans="1:1" ht="15.75" x14ac:dyDescent="0.25">
      <c r="A62" s="260" t="s">
        <v>426</v>
      </c>
    </row>
    <row r="63" spans="1:1" ht="15.75" x14ac:dyDescent="0.25">
      <c r="A63" s="260"/>
    </row>
    <row r="64" spans="1:1" ht="15.75" x14ac:dyDescent="0.25">
      <c r="A64" s="261" t="s">
        <v>440</v>
      </c>
    </row>
    <row r="65" spans="1:1" ht="15.75" x14ac:dyDescent="0.25">
      <c r="A65" s="260" t="s">
        <v>427</v>
      </c>
    </row>
    <row r="66" spans="1:1" ht="15.75" x14ac:dyDescent="0.25">
      <c r="A66" s="260"/>
    </row>
    <row r="67" spans="1:1" ht="31.5" x14ac:dyDescent="0.25">
      <c r="A67" s="261" t="s">
        <v>441</v>
      </c>
    </row>
    <row r="68" spans="1:1" ht="15.75" x14ac:dyDescent="0.25">
      <c r="A68" s="260"/>
    </row>
    <row r="69" spans="1:1" ht="15.75" x14ac:dyDescent="0.25">
      <c r="A69" s="261" t="s">
        <v>442</v>
      </c>
    </row>
    <row r="70" spans="1:1" ht="15.75" x14ac:dyDescent="0.25">
      <c r="A70" s="260" t="s">
        <v>428</v>
      </c>
    </row>
    <row r="71" spans="1:1" ht="15.75" x14ac:dyDescent="0.25">
      <c r="A71" s="260"/>
    </row>
    <row r="72" spans="1:1" ht="15.75" x14ac:dyDescent="0.25">
      <c r="A72" s="261" t="s">
        <v>443</v>
      </c>
    </row>
    <row r="73" spans="1:1" ht="15.75" x14ac:dyDescent="0.25">
      <c r="A73" s="260" t="s">
        <v>429</v>
      </c>
    </row>
    <row r="74" spans="1:1" ht="15.75" x14ac:dyDescent="0.25">
      <c r="A74" s="260"/>
    </row>
    <row r="75" spans="1:1" ht="31.5" x14ac:dyDescent="0.25">
      <c r="A75" s="261" t="s">
        <v>444</v>
      </c>
    </row>
    <row r="76" spans="1:1" ht="31.5" x14ac:dyDescent="0.25">
      <c r="A76" s="260" t="s">
        <v>430</v>
      </c>
    </row>
    <row r="77" spans="1:1" ht="15.75" x14ac:dyDescent="0.25">
      <c r="A77" s="260" t="s">
        <v>431</v>
      </c>
    </row>
    <row r="78" spans="1:1" ht="15.75" x14ac:dyDescent="0.25">
      <c r="A78" s="261"/>
    </row>
    <row r="79" spans="1:1" ht="15.75" x14ac:dyDescent="0.25">
      <c r="A79" s="260" t="s">
        <v>432</v>
      </c>
    </row>
    <row r="80" spans="1:1" ht="15.75" x14ac:dyDescent="0.25">
      <c r="A80" s="260" t="s">
        <v>433</v>
      </c>
    </row>
    <row r="81" spans="1:1" ht="15.75" x14ac:dyDescent="0.25">
      <c r="A81" s="260"/>
    </row>
    <row r="82" spans="1:1" ht="15.75" x14ac:dyDescent="0.25">
      <c r="A82" s="260"/>
    </row>
    <row r="83" spans="1:1" ht="15.75" x14ac:dyDescent="0.25">
      <c r="A83" s="260"/>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I26" sqref="I26"/>
    </sheetView>
  </sheetViews>
  <sheetFormatPr defaultRowHeight="15" x14ac:dyDescent="0.25"/>
  <cols>
    <col min="1" max="1" width="16.5703125" customWidth="1"/>
    <col min="2" max="2" width="17.42578125" customWidth="1"/>
  </cols>
  <sheetData>
    <row r="1" spans="1:11" ht="15" customHeight="1" x14ac:dyDescent="0.25">
      <c r="A1" s="229" t="s">
        <v>316</v>
      </c>
      <c r="B1" s="229"/>
      <c r="C1" s="229"/>
      <c r="D1" s="229"/>
      <c r="E1" s="229"/>
      <c r="F1" s="229"/>
      <c r="G1" s="229"/>
      <c r="H1" s="229"/>
      <c r="I1" s="229"/>
      <c r="J1" s="229"/>
      <c r="K1" s="229"/>
    </row>
    <row r="3" spans="1:11" ht="45" customHeight="1" x14ac:dyDescent="0.25">
      <c r="A3" s="228" t="s">
        <v>305</v>
      </c>
      <c r="B3" s="228"/>
      <c r="C3" s="228"/>
      <c r="D3" s="228">
        <v>15</v>
      </c>
      <c r="E3" s="228"/>
      <c r="F3" s="228">
        <v>150</v>
      </c>
      <c r="G3" s="228"/>
      <c r="H3" s="228">
        <v>250</v>
      </c>
      <c r="I3" s="228"/>
      <c r="J3" s="228">
        <v>670</v>
      </c>
      <c r="K3" s="228"/>
    </row>
    <row r="4" spans="1:11" x14ac:dyDescent="0.25">
      <c r="A4" s="228" t="s">
        <v>306</v>
      </c>
      <c r="B4" s="228"/>
      <c r="C4" s="228"/>
      <c r="D4" s="2" t="s">
        <v>307</v>
      </c>
      <c r="E4" s="2" t="s">
        <v>107</v>
      </c>
      <c r="F4" s="2" t="s">
        <v>307</v>
      </c>
      <c r="G4" s="2" t="s">
        <v>107</v>
      </c>
      <c r="H4" s="2" t="s">
        <v>307</v>
      </c>
      <c r="I4" s="2" t="s">
        <v>107</v>
      </c>
      <c r="J4" s="2" t="s">
        <v>307</v>
      </c>
      <c r="K4" s="2" t="s">
        <v>107</v>
      </c>
    </row>
    <row r="5" spans="1:11" ht="99.75" customHeight="1" x14ac:dyDescent="0.25">
      <c r="A5" s="2" t="s">
        <v>308</v>
      </c>
      <c r="B5" s="2" t="s">
        <v>309</v>
      </c>
      <c r="C5" s="2" t="s">
        <v>310</v>
      </c>
      <c r="D5" s="130"/>
      <c r="E5" s="130"/>
      <c r="F5" s="130"/>
      <c r="G5" s="130"/>
      <c r="H5" s="130"/>
      <c r="I5" s="130"/>
      <c r="J5" s="130"/>
      <c r="K5" s="130"/>
    </row>
    <row r="6" spans="1:11" ht="33.75" customHeight="1" x14ac:dyDescent="0.25">
      <c r="A6" s="228" t="s">
        <v>311</v>
      </c>
      <c r="B6" s="228" t="s">
        <v>312</v>
      </c>
      <c r="C6" s="2" t="s">
        <v>313</v>
      </c>
      <c r="D6" s="130"/>
      <c r="E6" s="130">
        <v>550</v>
      </c>
      <c r="F6" s="130"/>
      <c r="G6" s="130"/>
      <c r="H6" s="130"/>
      <c r="I6" s="130"/>
      <c r="J6" s="130"/>
      <c r="K6" s="130"/>
    </row>
    <row r="7" spans="1:11" x14ac:dyDescent="0.25">
      <c r="A7" s="228"/>
      <c r="B7" s="228"/>
      <c r="C7" s="2" t="s">
        <v>314</v>
      </c>
      <c r="D7" s="130"/>
      <c r="E7" s="130">
        <v>550</v>
      </c>
      <c r="F7" s="130"/>
      <c r="G7" s="130"/>
      <c r="H7" s="130"/>
      <c r="I7" s="130"/>
      <c r="J7" s="130"/>
      <c r="K7" s="130"/>
    </row>
    <row r="8" spans="1:11" x14ac:dyDescent="0.25">
      <c r="A8" s="228"/>
      <c r="B8" s="228" t="s">
        <v>315</v>
      </c>
      <c r="C8" s="2" t="s">
        <v>313</v>
      </c>
      <c r="D8" s="130"/>
      <c r="E8" s="130">
        <v>550</v>
      </c>
      <c r="F8" s="130"/>
      <c r="G8" s="130"/>
      <c r="H8" s="130"/>
      <c r="I8" s="130"/>
      <c r="J8" s="130"/>
      <c r="K8" s="130"/>
    </row>
    <row r="9" spans="1:11" x14ac:dyDescent="0.25">
      <c r="A9" s="228"/>
      <c r="B9" s="228"/>
      <c r="C9" s="2" t="s">
        <v>314</v>
      </c>
      <c r="D9" s="130"/>
      <c r="E9" s="130">
        <v>550</v>
      </c>
      <c r="F9" s="130"/>
      <c r="G9" s="130"/>
      <c r="H9" s="130"/>
      <c r="I9" s="130"/>
      <c r="J9" s="130"/>
      <c r="K9" s="130"/>
    </row>
    <row r="10" spans="1:11" x14ac:dyDescent="0.25">
      <c r="A10" s="228">
        <v>750</v>
      </c>
      <c r="B10" s="228" t="s">
        <v>312</v>
      </c>
      <c r="C10" s="2" t="s">
        <v>313</v>
      </c>
      <c r="D10" s="130"/>
      <c r="E10" s="130"/>
      <c r="F10" s="130"/>
      <c r="G10" s="130"/>
      <c r="H10" s="130"/>
      <c r="I10" s="130"/>
      <c r="J10" s="130"/>
      <c r="K10" s="130"/>
    </row>
    <row r="11" spans="1:11" x14ac:dyDescent="0.25">
      <c r="A11" s="228"/>
      <c r="B11" s="228"/>
      <c r="C11" s="2" t="s">
        <v>314</v>
      </c>
      <c r="D11" s="130"/>
      <c r="E11" s="130"/>
      <c r="F11" s="130"/>
      <c r="G11" s="130"/>
      <c r="H11" s="130"/>
      <c r="I11" s="130"/>
      <c r="J11" s="130"/>
      <c r="K11" s="130"/>
    </row>
    <row r="12" spans="1:11" x14ac:dyDescent="0.25">
      <c r="A12" s="228"/>
      <c r="B12" s="228" t="s">
        <v>315</v>
      </c>
      <c r="C12" s="2" t="s">
        <v>313</v>
      </c>
      <c r="D12" s="130"/>
      <c r="E12" s="130"/>
      <c r="F12" s="130"/>
      <c r="G12" s="130"/>
      <c r="H12" s="130"/>
      <c r="I12" s="130"/>
      <c r="J12" s="130"/>
      <c r="K12" s="130"/>
    </row>
    <row r="13" spans="1:11" x14ac:dyDescent="0.25">
      <c r="A13" s="228"/>
      <c r="B13" s="228"/>
      <c r="C13" s="2" t="s">
        <v>314</v>
      </c>
      <c r="D13" s="130"/>
      <c r="E13" s="130"/>
      <c r="F13" s="130"/>
      <c r="G13" s="130"/>
      <c r="H13" s="130"/>
      <c r="I13" s="130"/>
      <c r="J13" s="130"/>
      <c r="K13" s="130"/>
    </row>
    <row r="14" spans="1:11" x14ac:dyDescent="0.25">
      <c r="A14" s="228">
        <v>1000</v>
      </c>
      <c r="B14" s="228" t="s">
        <v>312</v>
      </c>
      <c r="C14" s="2" t="s">
        <v>313</v>
      </c>
      <c r="D14" s="130"/>
      <c r="E14" s="130"/>
      <c r="F14" s="130"/>
      <c r="G14" s="130"/>
      <c r="H14" s="130"/>
      <c r="I14" s="130"/>
      <c r="J14" s="130"/>
      <c r="K14" s="130"/>
    </row>
    <row r="15" spans="1:11" x14ac:dyDescent="0.25">
      <c r="A15" s="228"/>
      <c r="B15" s="228"/>
      <c r="C15" s="2" t="s">
        <v>314</v>
      </c>
      <c r="D15" s="130"/>
      <c r="E15" s="130"/>
      <c r="F15" s="130"/>
      <c r="G15" s="130"/>
      <c r="H15" s="130"/>
      <c r="I15" s="130"/>
      <c r="J15" s="130"/>
      <c r="K15" s="130"/>
    </row>
    <row r="16" spans="1:11" x14ac:dyDescent="0.25">
      <c r="A16" s="228"/>
      <c r="B16" s="228" t="s">
        <v>315</v>
      </c>
      <c r="C16" s="2" t="s">
        <v>313</v>
      </c>
      <c r="D16" s="130"/>
      <c r="E16" s="130"/>
      <c r="F16" s="130"/>
      <c r="G16" s="130"/>
      <c r="H16" s="130"/>
      <c r="I16" s="130"/>
      <c r="J16" s="130"/>
      <c r="K16" s="130"/>
    </row>
    <row r="17" spans="1:11" x14ac:dyDescent="0.25">
      <c r="A17" s="228"/>
      <c r="B17" s="228"/>
      <c r="C17" s="2" t="s">
        <v>314</v>
      </c>
      <c r="D17" s="130"/>
      <c r="E17" s="130"/>
      <c r="F17" s="130"/>
      <c r="G17" s="130"/>
      <c r="H17" s="130"/>
      <c r="I17" s="130"/>
      <c r="J17" s="130"/>
      <c r="K17" s="130"/>
    </row>
    <row r="18" spans="1:11" x14ac:dyDescent="0.25">
      <c r="A18" s="228">
        <v>1250</v>
      </c>
      <c r="B18" s="228" t="s">
        <v>312</v>
      </c>
      <c r="C18" s="2" t="s">
        <v>313</v>
      </c>
      <c r="D18" s="130"/>
      <c r="E18" s="130"/>
      <c r="F18" s="130"/>
      <c r="G18" s="130"/>
      <c r="H18" s="130"/>
      <c r="I18" s="130"/>
      <c r="J18" s="130"/>
      <c r="K18" s="130"/>
    </row>
    <row r="19" spans="1:11" x14ac:dyDescent="0.25">
      <c r="A19" s="228"/>
      <c r="B19" s="228"/>
      <c r="C19" s="2" t="s">
        <v>314</v>
      </c>
      <c r="D19" s="130"/>
      <c r="E19" s="130"/>
      <c r="F19" s="130"/>
      <c r="G19" s="130"/>
      <c r="H19" s="130"/>
      <c r="I19" s="130"/>
      <c r="J19" s="130"/>
      <c r="K19" s="130"/>
    </row>
    <row r="20" spans="1:11" x14ac:dyDescent="0.25">
      <c r="A20" s="228"/>
      <c r="B20" s="228" t="s">
        <v>315</v>
      </c>
      <c r="C20" s="2" t="s">
        <v>313</v>
      </c>
      <c r="D20" s="130"/>
      <c r="E20" s="130"/>
      <c r="F20" s="130"/>
      <c r="G20" s="130"/>
      <c r="H20" s="130"/>
      <c r="I20" s="130"/>
      <c r="J20" s="130"/>
      <c r="K20" s="130"/>
    </row>
    <row r="21" spans="1:11" x14ac:dyDescent="0.25">
      <c r="A21" s="228"/>
      <c r="B21" s="228"/>
      <c r="C21" s="2" t="s">
        <v>314</v>
      </c>
      <c r="D21" s="130"/>
      <c r="E21" s="130"/>
      <c r="F21" s="130"/>
      <c r="G21" s="130"/>
      <c r="H21" s="130"/>
      <c r="I21" s="130"/>
      <c r="J21" s="130"/>
      <c r="K21" s="130"/>
    </row>
    <row r="24" spans="1:11" x14ac:dyDescent="0.25">
      <c r="B24" t="s">
        <v>328</v>
      </c>
    </row>
  </sheetData>
  <mergeCells count="19">
    <mergeCell ref="A18:A21"/>
    <mergeCell ref="B18:B19"/>
    <mergeCell ref="B20:B21"/>
    <mergeCell ref="A6:A9"/>
    <mergeCell ref="B6:B7"/>
    <mergeCell ref="B8:B9"/>
    <mergeCell ref="A10:A13"/>
    <mergeCell ref="B10:B11"/>
    <mergeCell ref="B12:B13"/>
    <mergeCell ref="H3:I3"/>
    <mergeCell ref="J3:K3"/>
    <mergeCell ref="A4:C4"/>
    <mergeCell ref="A1:K1"/>
    <mergeCell ref="A14:A17"/>
    <mergeCell ref="B14:B15"/>
    <mergeCell ref="B16:B17"/>
    <mergeCell ref="A3:C3"/>
    <mergeCell ref="D3:E3"/>
    <mergeCell ref="F3:G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0"/>
  <sheetViews>
    <sheetView view="pageBreakPreview" zoomScale="90" zoomScaleNormal="100" zoomScaleSheetLayoutView="90" zoomScalePageLayoutView="80" workbookViewId="0">
      <selection activeCell="L8" sqref="L8"/>
    </sheetView>
  </sheetViews>
  <sheetFormatPr defaultColWidth="9.140625" defaultRowHeight="15" x14ac:dyDescent="0.25"/>
  <cols>
    <col min="1" max="1" width="0.7109375" customWidth="1"/>
    <col min="2" max="2" width="5.5703125" style="11" customWidth="1"/>
    <col min="3" max="3" width="20.140625" customWidth="1"/>
    <col min="4" max="5" width="8" customWidth="1"/>
    <col min="6" max="6" width="9.85546875" customWidth="1"/>
    <col min="7" max="8" width="8" customWidth="1"/>
    <col min="9" max="9" width="9.7109375" customWidth="1"/>
    <col min="10" max="11" width="8" customWidth="1"/>
    <col min="12" max="12" width="9.42578125" customWidth="1"/>
    <col min="13" max="14" width="8" customWidth="1"/>
    <col min="15" max="15" width="9.5703125" customWidth="1"/>
    <col min="16" max="17" width="8" customWidth="1"/>
    <col min="18" max="18" width="9.28515625" customWidth="1"/>
  </cols>
  <sheetData>
    <row r="1" spans="2:18" x14ac:dyDescent="0.25">
      <c r="P1" s="230" t="s">
        <v>8</v>
      </c>
      <c r="Q1" s="230"/>
      <c r="R1" s="230"/>
    </row>
    <row r="3" spans="2:18" ht="24.75" customHeight="1" x14ac:dyDescent="0.25">
      <c r="B3" s="231" t="s">
        <v>0</v>
      </c>
      <c r="C3" s="231" t="s">
        <v>1</v>
      </c>
      <c r="D3" s="235" t="s">
        <v>2</v>
      </c>
      <c r="E3" s="236"/>
      <c r="F3" s="236"/>
      <c r="G3" s="236"/>
      <c r="H3" s="236"/>
      <c r="I3" s="236"/>
      <c r="J3" s="236"/>
      <c r="K3" s="236"/>
      <c r="L3" s="236"/>
      <c r="M3" s="236"/>
      <c r="N3" s="236"/>
      <c r="O3" s="236"/>
      <c r="P3" s="236"/>
      <c r="Q3" s="236"/>
      <c r="R3" s="237"/>
    </row>
    <row r="4" spans="2:18" ht="55.5" customHeight="1" x14ac:dyDescent="0.25">
      <c r="B4" s="232"/>
      <c r="C4" s="232"/>
      <c r="D4" s="235" t="s">
        <v>3</v>
      </c>
      <c r="E4" s="236"/>
      <c r="F4" s="237"/>
      <c r="G4" s="235" t="s">
        <v>4</v>
      </c>
      <c r="H4" s="236"/>
      <c r="I4" s="237"/>
      <c r="J4" s="235" t="s">
        <v>5</v>
      </c>
      <c r="K4" s="236"/>
      <c r="L4" s="237"/>
      <c r="M4" s="235" t="s">
        <v>6</v>
      </c>
      <c r="N4" s="236"/>
      <c r="O4" s="237"/>
      <c r="P4" s="235" t="s">
        <v>7</v>
      </c>
      <c r="Q4" s="236"/>
      <c r="R4" s="237"/>
    </row>
    <row r="5" spans="2:18" ht="77.25" customHeight="1" x14ac:dyDescent="0.25">
      <c r="B5" s="233"/>
      <c r="C5" s="233"/>
      <c r="D5" s="5" t="s">
        <v>321</v>
      </c>
      <c r="E5" s="5" t="s">
        <v>364</v>
      </c>
      <c r="F5" s="5" t="s">
        <v>9</v>
      </c>
      <c r="G5" s="5" t="s">
        <v>321</v>
      </c>
      <c r="H5" s="5" t="s">
        <v>364</v>
      </c>
      <c r="I5" s="5" t="s">
        <v>9</v>
      </c>
      <c r="J5" s="5" t="s">
        <v>321</v>
      </c>
      <c r="K5" s="5" t="s">
        <v>364</v>
      </c>
      <c r="L5" s="5" t="s">
        <v>9</v>
      </c>
      <c r="M5" s="5" t="s">
        <v>321</v>
      </c>
      <c r="N5" s="5" t="s">
        <v>364</v>
      </c>
      <c r="O5" s="5" t="s">
        <v>9</v>
      </c>
      <c r="P5" s="5" t="s">
        <v>321</v>
      </c>
      <c r="Q5" s="5" t="s">
        <v>364</v>
      </c>
      <c r="R5" s="5" t="s">
        <v>9</v>
      </c>
    </row>
    <row r="6" spans="2:18" x14ac:dyDescent="0.25">
      <c r="B6" s="2">
        <v>1</v>
      </c>
      <c r="C6" s="2">
        <v>2</v>
      </c>
      <c r="D6" s="2">
        <v>3</v>
      </c>
      <c r="E6" s="2">
        <v>4</v>
      </c>
      <c r="F6" s="2">
        <v>5</v>
      </c>
      <c r="G6" s="2">
        <v>6</v>
      </c>
      <c r="H6" s="2">
        <v>7</v>
      </c>
      <c r="I6" s="2">
        <v>8</v>
      </c>
      <c r="J6" s="2">
        <v>9</v>
      </c>
      <c r="K6" s="2">
        <v>10</v>
      </c>
      <c r="L6" s="2">
        <v>11</v>
      </c>
      <c r="M6" s="2">
        <v>12</v>
      </c>
      <c r="N6" s="2">
        <v>13</v>
      </c>
      <c r="O6" s="2">
        <v>14</v>
      </c>
      <c r="P6" s="2">
        <v>15</v>
      </c>
      <c r="Q6" s="2">
        <v>16</v>
      </c>
      <c r="R6" s="2">
        <v>17</v>
      </c>
    </row>
    <row r="7" spans="2:18" ht="30" x14ac:dyDescent="0.25">
      <c r="B7" s="9">
        <v>1</v>
      </c>
      <c r="C7" s="6" t="s">
        <v>10</v>
      </c>
      <c r="D7" s="2">
        <f t="shared" ref="D7:E7" si="0">SUM(D8:D13)</f>
        <v>12</v>
      </c>
      <c r="E7" s="2">
        <f t="shared" si="0"/>
        <v>10</v>
      </c>
      <c r="F7" s="95">
        <f>(E7-D7)/D7*100</f>
        <v>-16.666666666666664</v>
      </c>
      <c r="G7" s="2">
        <f>SUM(G8:G13)</f>
        <v>11</v>
      </c>
      <c r="H7" s="2">
        <f>SUM(H8:H13)</f>
        <v>11</v>
      </c>
      <c r="I7" s="95">
        <f>(H7-G7)/G7*100</f>
        <v>0</v>
      </c>
      <c r="J7" s="146">
        <f>SUM(J8:J13)</f>
        <v>0</v>
      </c>
      <c r="K7" s="146">
        <f>SUM(K8:K13)</f>
        <v>6</v>
      </c>
      <c r="L7" s="95">
        <v>100</v>
      </c>
      <c r="M7" s="2">
        <v>0</v>
      </c>
      <c r="N7" s="1">
        <v>0</v>
      </c>
      <c r="O7" s="1">
        <v>0</v>
      </c>
      <c r="P7" s="1">
        <v>0</v>
      </c>
      <c r="Q7" s="1">
        <v>0</v>
      </c>
      <c r="R7" s="1">
        <v>0</v>
      </c>
    </row>
    <row r="8" spans="2:18" ht="30" x14ac:dyDescent="0.25">
      <c r="B8" s="10" t="s">
        <v>11</v>
      </c>
      <c r="C8" s="6" t="s">
        <v>25</v>
      </c>
      <c r="D8" s="2">
        <v>0</v>
      </c>
      <c r="E8" s="2">
        <v>0</v>
      </c>
      <c r="F8" s="2">
        <v>0</v>
      </c>
      <c r="G8" s="2">
        <v>0</v>
      </c>
      <c r="H8" s="2">
        <v>0</v>
      </c>
      <c r="I8" s="2">
        <v>0</v>
      </c>
      <c r="J8" s="2">
        <v>0</v>
      </c>
      <c r="K8" s="2">
        <v>0</v>
      </c>
      <c r="L8" s="2">
        <v>0</v>
      </c>
      <c r="M8" s="2">
        <v>0</v>
      </c>
      <c r="N8" s="1">
        <v>0</v>
      </c>
      <c r="O8" s="1">
        <v>0</v>
      </c>
      <c r="P8" s="1">
        <v>0</v>
      </c>
      <c r="Q8" s="1">
        <v>0</v>
      </c>
      <c r="R8" s="1">
        <v>0</v>
      </c>
    </row>
    <row r="9" spans="2:18" ht="45" x14ac:dyDescent="0.25">
      <c r="B9" s="10" t="s">
        <v>12</v>
      </c>
      <c r="C9" s="6" t="s">
        <v>13</v>
      </c>
      <c r="D9" s="2">
        <v>12</v>
      </c>
      <c r="E9" s="2">
        <v>10</v>
      </c>
      <c r="F9" s="2">
        <v>0</v>
      </c>
      <c r="G9" s="2">
        <v>0</v>
      </c>
      <c r="H9" s="2">
        <v>0</v>
      </c>
      <c r="I9" s="2">
        <v>0</v>
      </c>
      <c r="J9" s="2">
        <v>0</v>
      </c>
      <c r="K9" s="2">
        <v>6</v>
      </c>
      <c r="L9" s="2">
        <v>100</v>
      </c>
      <c r="M9" s="2">
        <v>0</v>
      </c>
      <c r="N9" s="1">
        <v>0</v>
      </c>
      <c r="O9" s="1">
        <v>0</v>
      </c>
      <c r="P9" s="1">
        <v>0</v>
      </c>
      <c r="Q9" s="1">
        <v>0</v>
      </c>
      <c r="R9" s="1">
        <v>0</v>
      </c>
    </row>
    <row r="10" spans="2:18" ht="30" x14ac:dyDescent="0.25">
      <c r="B10" s="10" t="s">
        <v>14</v>
      </c>
      <c r="C10" s="6" t="s">
        <v>15</v>
      </c>
      <c r="D10" s="2">
        <v>0</v>
      </c>
      <c r="E10" s="2">
        <v>0</v>
      </c>
      <c r="F10" s="2">
        <v>0</v>
      </c>
      <c r="G10" s="2">
        <v>0</v>
      </c>
      <c r="H10" s="2">
        <v>0</v>
      </c>
      <c r="I10" s="2">
        <v>0</v>
      </c>
      <c r="J10" s="2">
        <v>0</v>
      </c>
      <c r="K10" s="2">
        <v>0</v>
      </c>
      <c r="L10" s="2">
        <v>0</v>
      </c>
      <c r="M10" s="2">
        <v>0</v>
      </c>
      <c r="N10" s="1">
        <v>0</v>
      </c>
      <c r="O10" s="1">
        <v>0</v>
      </c>
      <c r="P10" s="1">
        <v>0</v>
      </c>
      <c r="Q10" s="1">
        <v>0</v>
      </c>
      <c r="R10" s="1">
        <v>0</v>
      </c>
    </row>
    <row r="11" spans="2:18" ht="30" x14ac:dyDescent="0.25">
      <c r="B11" s="10" t="s">
        <v>16</v>
      </c>
      <c r="C11" s="6" t="s">
        <v>17</v>
      </c>
      <c r="D11" s="2">
        <v>0</v>
      </c>
      <c r="E11" s="2">
        <v>0</v>
      </c>
      <c r="F11" s="2">
        <v>0</v>
      </c>
      <c r="G11" s="2">
        <v>0</v>
      </c>
      <c r="H11" s="2">
        <v>0</v>
      </c>
      <c r="I11" s="2">
        <v>0</v>
      </c>
      <c r="J11" s="2">
        <v>0</v>
      </c>
      <c r="K11" s="2">
        <v>0</v>
      </c>
      <c r="L11" s="2">
        <v>0</v>
      </c>
      <c r="M11" s="2">
        <v>0</v>
      </c>
      <c r="N11" s="1">
        <v>0</v>
      </c>
      <c r="O11" s="1">
        <v>0</v>
      </c>
      <c r="P11" s="2">
        <v>0</v>
      </c>
      <c r="Q11" s="2">
        <v>0</v>
      </c>
      <c r="R11" s="2">
        <v>0</v>
      </c>
    </row>
    <row r="12" spans="2:18" ht="60" x14ac:dyDescent="0.25">
      <c r="B12" s="10" t="s">
        <v>18</v>
      </c>
      <c r="C12" s="6" t="s">
        <v>19</v>
      </c>
      <c r="D12" s="2">
        <v>0</v>
      </c>
      <c r="E12" s="2">
        <v>0</v>
      </c>
      <c r="F12" s="2">
        <v>0</v>
      </c>
      <c r="G12" s="2">
        <v>0</v>
      </c>
      <c r="H12" s="2">
        <f>'Таблица 4.9'!N39</f>
        <v>0</v>
      </c>
      <c r="I12" s="156">
        <v>0</v>
      </c>
      <c r="J12" s="2">
        <v>0</v>
      </c>
      <c r="K12" s="2">
        <v>0</v>
      </c>
      <c r="L12" s="2">
        <v>0</v>
      </c>
      <c r="M12" s="2">
        <v>0</v>
      </c>
      <c r="N12" s="1">
        <v>0</v>
      </c>
      <c r="O12" s="1">
        <v>0</v>
      </c>
      <c r="P12" s="2">
        <v>0</v>
      </c>
      <c r="Q12" s="2">
        <v>0</v>
      </c>
      <c r="R12" s="2">
        <v>0</v>
      </c>
    </row>
    <row r="13" spans="2:18" ht="30" x14ac:dyDescent="0.25">
      <c r="B13" s="10" t="s">
        <v>20</v>
      </c>
      <c r="C13" s="6" t="s">
        <v>258</v>
      </c>
      <c r="D13" s="2">
        <v>0</v>
      </c>
      <c r="E13" s="2">
        <v>0</v>
      </c>
      <c r="F13" s="2">
        <v>0</v>
      </c>
      <c r="G13" s="2">
        <v>11</v>
      </c>
      <c r="H13" s="2">
        <f>'Таблица 4.9'!O39</f>
        <v>11</v>
      </c>
      <c r="I13" s="156">
        <f>(H13-G13)/G13*100</f>
        <v>0</v>
      </c>
      <c r="J13" s="2">
        <v>0</v>
      </c>
      <c r="K13" s="2">
        <v>0</v>
      </c>
      <c r="L13" s="2">
        <v>0</v>
      </c>
      <c r="M13" s="2">
        <v>0</v>
      </c>
      <c r="N13" s="1">
        <v>0</v>
      </c>
      <c r="O13" s="1">
        <v>0</v>
      </c>
      <c r="P13" s="1">
        <v>0</v>
      </c>
      <c r="Q13" s="1">
        <v>0</v>
      </c>
      <c r="R13" s="1">
        <v>0</v>
      </c>
    </row>
    <row r="14" spans="2:18" x14ac:dyDescent="0.25">
      <c r="B14" s="10" t="s">
        <v>44</v>
      </c>
      <c r="C14" s="6" t="s">
        <v>22</v>
      </c>
      <c r="D14" s="2">
        <v>0</v>
      </c>
      <c r="E14" s="2">
        <v>0</v>
      </c>
      <c r="F14" s="2">
        <v>0</v>
      </c>
      <c r="G14" s="2">
        <f>SUM(G15:G22)</f>
        <v>0</v>
      </c>
      <c r="H14" s="2">
        <f>SUM(H15:H22)</f>
        <v>0</v>
      </c>
      <c r="I14" s="95">
        <v>0</v>
      </c>
      <c r="J14" s="2">
        <v>0</v>
      </c>
      <c r="K14" s="2">
        <v>0</v>
      </c>
      <c r="L14" s="2">
        <v>0</v>
      </c>
      <c r="M14" s="2">
        <v>0</v>
      </c>
      <c r="N14" s="1">
        <v>0</v>
      </c>
      <c r="O14" s="1">
        <v>0</v>
      </c>
      <c r="P14" s="1">
        <v>0</v>
      </c>
      <c r="Q14" s="1">
        <v>0</v>
      </c>
      <c r="R14" s="1">
        <v>0</v>
      </c>
    </row>
    <row r="15" spans="2:18" ht="30" x14ac:dyDescent="0.25">
      <c r="B15" s="10" t="s">
        <v>23</v>
      </c>
      <c r="C15" s="6" t="s">
        <v>25</v>
      </c>
      <c r="D15" s="2">
        <v>0</v>
      </c>
      <c r="E15" s="2">
        <v>0</v>
      </c>
      <c r="F15" s="2">
        <v>0</v>
      </c>
      <c r="G15" s="2">
        <v>0</v>
      </c>
      <c r="H15" s="2">
        <v>0</v>
      </c>
      <c r="I15" s="2">
        <v>0</v>
      </c>
      <c r="J15" s="2">
        <v>0</v>
      </c>
      <c r="K15" s="2">
        <v>0</v>
      </c>
      <c r="L15" s="2">
        <v>0</v>
      </c>
      <c r="M15" s="2">
        <v>0</v>
      </c>
      <c r="N15" s="1">
        <v>0</v>
      </c>
      <c r="O15" s="1">
        <v>0</v>
      </c>
      <c r="P15" s="1">
        <v>0</v>
      </c>
      <c r="Q15" s="1">
        <v>0</v>
      </c>
      <c r="R15" s="1">
        <v>0</v>
      </c>
    </row>
    <row r="16" spans="2:18" ht="30" x14ac:dyDescent="0.25">
      <c r="B16" s="10" t="s">
        <v>29</v>
      </c>
      <c r="C16" s="7" t="s">
        <v>45</v>
      </c>
      <c r="D16" s="3">
        <v>0</v>
      </c>
      <c r="E16" s="3">
        <v>0</v>
      </c>
      <c r="F16" s="3">
        <v>0</v>
      </c>
      <c r="G16" s="3">
        <v>0</v>
      </c>
      <c r="H16" s="3">
        <v>0</v>
      </c>
      <c r="I16" s="2">
        <v>0</v>
      </c>
      <c r="J16" s="2">
        <v>0</v>
      </c>
      <c r="K16" s="2">
        <v>0</v>
      </c>
      <c r="L16" s="2">
        <v>0</v>
      </c>
      <c r="M16" s="2">
        <v>0</v>
      </c>
      <c r="N16" s="1">
        <v>0</v>
      </c>
      <c r="O16" s="1">
        <v>0</v>
      </c>
      <c r="P16" s="1">
        <v>0</v>
      </c>
      <c r="Q16" s="1">
        <v>0</v>
      </c>
      <c r="R16" s="1">
        <v>0</v>
      </c>
    </row>
    <row r="17" spans="2:18" x14ac:dyDescent="0.25">
      <c r="B17" s="12" t="s">
        <v>30</v>
      </c>
      <c r="C17" s="8" t="s">
        <v>46</v>
      </c>
      <c r="D17" s="1">
        <v>0</v>
      </c>
      <c r="E17" s="1">
        <v>0</v>
      </c>
      <c r="F17" s="1">
        <v>0</v>
      </c>
      <c r="G17" s="1">
        <v>0</v>
      </c>
      <c r="H17" s="1">
        <v>0</v>
      </c>
      <c r="I17" s="95">
        <v>0</v>
      </c>
      <c r="J17" s="2">
        <v>0</v>
      </c>
      <c r="K17" s="2">
        <v>0</v>
      </c>
      <c r="L17" s="2">
        <v>0</v>
      </c>
      <c r="M17" s="2">
        <v>0</v>
      </c>
      <c r="N17" s="1">
        <v>0</v>
      </c>
      <c r="O17" s="1">
        <v>0</v>
      </c>
      <c r="P17" s="1">
        <v>0</v>
      </c>
      <c r="Q17" s="1">
        <v>0</v>
      </c>
      <c r="R17" s="1">
        <v>0</v>
      </c>
    </row>
    <row r="18" spans="2:18" ht="45" x14ac:dyDescent="0.25">
      <c r="B18" s="12" t="s">
        <v>24</v>
      </c>
      <c r="C18" s="7" t="s">
        <v>13</v>
      </c>
      <c r="D18" s="1">
        <v>0</v>
      </c>
      <c r="E18" s="1">
        <v>0</v>
      </c>
      <c r="F18" s="1">
        <v>0</v>
      </c>
      <c r="G18" s="1">
        <v>0</v>
      </c>
      <c r="H18" s="1">
        <v>0</v>
      </c>
      <c r="I18" s="2">
        <v>0</v>
      </c>
      <c r="J18" s="1">
        <v>0</v>
      </c>
      <c r="K18" s="1">
        <v>0</v>
      </c>
      <c r="L18" s="1">
        <v>0</v>
      </c>
      <c r="M18" s="2">
        <v>0</v>
      </c>
      <c r="N18" s="1">
        <v>0</v>
      </c>
      <c r="O18" s="1">
        <v>0</v>
      </c>
      <c r="P18" s="1">
        <v>0</v>
      </c>
      <c r="Q18" s="1">
        <v>0</v>
      </c>
      <c r="R18" s="1">
        <v>0</v>
      </c>
    </row>
    <row r="19" spans="2:18" ht="30" x14ac:dyDescent="0.25">
      <c r="B19" s="12" t="s">
        <v>26</v>
      </c>
      <c r="C19" s="7" t="s">
        <v>15</v>
      </c>
      <c r="D19" s="1">
        <v>0</v>
      </c>
      <c r="E19" s="1">
        <v>0</v>
      </c>
      <c r="F19" s="1">
        <v>0</v>
      </c>
      <c r="G19" s="1">
        <v>0</v>
      </c>
      <c r="H19" s="1">
        <v>0</v>
      </c>
      <c r="I19" s="2">
        <v>0</v>
      </c>
      <c r="J19" s="1">
        <v>0</v>
      </c>
      <c r="K19" s="1">
        <v>0</v>
      </c>
      <c r="L19" s="1">
        <v>0</v>
      </c>
      <c r="M19" s="2">
        <v>0</v>
      </c>
      <c r="N19" s="1">
        <v>0</v>
      </c>
      <c r="O19" s="1">
        <v>0</v>
      </c>
      <c r="P19" s="1">
        <v>0</v>
      </c>
      <c r="Q19" s="1">
        <v>0</v>
      </c>
      <c r="R19" s="1">
        <v>0</v>
      </c>
    </row>
    <row r="20" spans="2:18" ht="30" x14ac:dyDescent="0.25">
      <c r="B20" s="12" t="s">
        <v>28</v>
      </c>
      <c r="C20" s="7" t="s">
        <v>17</v>
      </c>
      <c r="D20" s="1">
        <v>0</v>
      </c>
      <c r="E20" s="1">
        <v>0</v>
      </c>
      <c r="F20" s="1">
        <v>0</v>
      </c>
      <c r="G20" s="1">
        <v>0</v>
      </c>
      <c r="H20" s="1">
        <v>0</v>
      </c>
      <c r="I20" s="2">
        <v>0</v>
      </c>
      <c r="J20" s="1">
        <v>0</v>
      </c>
      <c r="K20" s="1">
        <v>0</v>
      </c>
      <c r="L20" s="1">
        <v>0</v>
      </c>
      <c r="M20" s="2">
        <v>0</v>
      </c>
      <c r="N20" s="1">
        <v>0</v>
      </c>
      <c r="O20" s="1">
        <v>0</v>
      </c>
      <c r="P20" s="1">
        <v>0</v>
      </c>
      <c r="Q20" s="1">
        <v>0</v>
      </c>
      <c r="R20" s="1">
        <v>0</v>
      </c>
    </row>
    <row r="21" spans="2:18" ht="75" x14ac:dyDescent="0.25">
      <c r="B21" s="12" t="s">
        <v>31</v>
      </c>
      <c r="C21" s="7" t="s">
        <v>32</v>
      </c>
      <c r="D21" s="1">
        <v>0</v>
      </c>
      <c r="E21" s="1">
        <v>0</v>
      </c>
      <c r="F21" s="1">
        <v>0</v>
      </c>
      <c r="G21" s="1">
        <v>0</v>
      </c>
      <c r="H21" s="1">
        <v>0</v>
      </c>
      <c r="I21" s="2">
        <v>0</v>
      </c>
      <c r="J21" s="1">
        <v>0</v>
      </c>
      <c r="K21" s="1">
        <v>0</v>
      </c>
      <c r="L21" s="1">
        <v>0</v>
      </c>
      <c r="M21" s="2">
        <v>0</v>
      </c>
      <c r="N21" s="1">
        <v>0</v>
      </c>
      <c r="O21" s="1">
        <v>0</v>
      </c>
      <c r="P21" s="1">
        <v>0</v>
      </c>
      <c r="Q21" s="1">
        <v>0</v>
      </c>
      <c r="R21" s="1">
        <v>0</v>
      </c>
    </row>
    <row r="22" spans="2:18" x14ac:dyDescent="0.25">
      <c r="B22" s="12" t="s">
        <v>33</v>
      </c>
      <c r="C22" s="7" t="s">
        <v>21</v>
      </c>
      <c r="D22" s="1">
        <v>0</v>
      </c>
      <c r="E22" s="1">
        <v>0</v>
      </c>
      <c r="F22" s="1">
        <v>0</v>
      </c>
      <c r="G22" s="1">
        <v>0</v>
      </c>
      <c r="H22" s="1">
        <v>0</v>
      </c>
      <c r="I22" s="2">
        <v>0</v>
      </c>
      <c r="J22" s="1">
        <v>0</v>
      </c>
      <c r="K22" s="1">
        <v>0</v>
      </c>
      <c r="L22" s="1">
        <v>0</v>
      </c>
      <c r="M22" s="2">
        <v>0</v>
      </c>
      <c r="N22" s="1">
        <v>0</v>
      </c>
      <c r="O22" s="1">
        <v>0</v>
      </c>
      <c r="P22" s="1">
        <v>0</v>
      </c>
      <c r="Q22" s="1">
        <v>0</v>
      </c>
      <c r="R22" s="1">
        <v>0</v>
      </c>
    </row>
    <row r="23" spans="2:18" ht="30" x14ac:dyDescent="0.25">
      <c r="B23" s="12" t="s">
        <v>34</v>
      </c>
      <c r="C23" s="7" t="s">
        <v>35</v>
      </c>
      <c r="D23" s="1">
        <v>0</v>
      </c>
      <c r="E23" s="1">
        <v>0</v>
      </c>
      <c r="F23" s="1">
        <v>0</v>
      </c>
      <c r="G23" s="1">
        <v>0</v>
      </c>
      <c r="H23" s="1">
        <v>0</v>
      </c>
      <c r="I23" s="2">
        <v>0</v>
      </c>
      <c r="J23" s="1">
        <v>0</v>
      </c>
      <c r="K23" s="1">
        <v>0</v>
      </c>
      <c r="L23" s="1">
        <v>0</v>
      </c>
      <c r="M23" s="1">
        <v>0</v>
      </c>
      <c r="N23" s="1">
        <v>0</v>
      </c>
      <c r="O23" s="1">
        <v>0</v>
      </c>
      <c r="P23" s="1">
        <v>0</v>
      </c>
      <c r="Q23" s="1">
        <v>0</v>
      </c>
      <c r="R23" s="1">
        <v>0</v>
      </c>
    </row>
    <row r="24" spans="2:18" ht="45" x14ac:dyDescent="0.25">
      <c r="B24" s="12" t="s">
        <v>36</v>
      </c>
      <c r="C24" s="7" t="s">
        <v>37</v>
      </c>
      <c r="D24" s="1">
        <v>0</v>
      </c>
      <c r="E24" s="1">
        <v>0</v>
      </c>
      <c r="F24" s="1">
        <v>0</v>
      </c>
      <c r="G24" s="1">
        <v>0</v>
      </c>
      <c r="H24" s="1">
        <v>0</v>
      </c>
      <c r="I24" s="2">
        <v>0</v>
      </c>
      <c r="J24" s="1">
        <v>0</v>
      </c>
      <c r="K24" s="1">
        <v>0</v>
      </c>
      <c r="L24" s="1">
        <v>0</v>
      </c>
      <c r="M24" s="1">
        <v>0</v>
      </c>
      <c r="N24" s="1">
        <v>0</v>
      </c>
      <c r="O24" s="1">
        <v>0</v>
      </c>
      <c r="P24" s="1">
        <v>0</v>
      </c>
      <c r="Q24" s="1">
        <v>0</v>
      </c>
      <c r="R24" s="1">
        <v>0</v>
      </c>
    </row>
    <row r="25" spans="2:18" ht="60" x14ac:dyDescent="0.25">
      <c r="B25" s="12" t="s">
        <v>38</v>
      </c>
      <c r="C25" s="3" t="s">
        <v>39</v>
      </c>
      <c r="D25" s="1">
        <v>0</v>
      </c>
      <c r="E25" s="1">
        <v>0</v>
      </c>
      <c r="F25" s="1">
        <v>0</v>
      </c>
      <c r="G25" s="1">
        <v>0</v>
      </c>
      <c r="H25" s="1">
        <v>0</v>
      </c>
      <c r="I25" s="2">
        <v>0</v>
      </c>
      <c r="J25" s="1">
        <v>0</v>
      </c>
      <c r="K25" s="1">
        <v>0</v>
      </c>
      <c r="L25" s="1">
        <v>0</v>
      </c>
      <c r="M25" s="1">
        <v>0</v>
      </c>
      <c r="N25" s="1">
        <v>0</v>
      </c>
      <c r="O25" s="1">
        <v>0</v>
      </c>
      <c r="P25" s="1">
        <v>0</v>
      </c>
      <c r="Q25" s="1">
        <v>0</v>
      </c>
      <c r="R25" s="1">
        <v>0</v>
      </c>
    </row>
    <row r="26" spans="2:18" ht="45" x14ac:dyDescent="0.25">
      <c r="B26" s="12" t="s">
        <v>40</v>
      </c>
      <c r="C26" s="3" t="s">
        <v>41</v>
      </c>
      <c r="D26" s="1">
        <v>0</v>
      </c>
      <c r="E26" s="1">
        <v>0</v>
      </c>
      <c r="F26" s="1">
        <v>0</v>
      </c>
      <c r="G26" s="1">
        <v>0</v>
      </c>
      <c r="H26" s="1">
        <v>0</v>
      </c>
      <c r="I26" s="2">
        <v>0</v>
      </c>
      <c r="J26" s="1">
        <v>0</v>
      </c>
      <c r="K26" s="1">
        <v>0</v>
      </c>
      <c r="L26" s="1">
        <v>0</v>
      </c>
      <c r="M26" s="1">
        <v>0</v>
      </c>
      <c r="N26" s="1">
        <v>0</v>
      </c>
      <c r="O26" s="1">
        <v>0</v>
      </c>
      <c r="P26" s="1">
        <v>0</v>
      </c>
      <c r="Q26" s="1">
        <v>0</v>
      </c>
      <c r="R26" s="1">
        <v>0</v>
      </c>
    </row>
    <row r="27" spans="2:18" ht="30.75" customHeight="1" x14ac:dyDescent="0.25">
      <c r="B27" s="12" t="s">
        <v>42</v>
      </c>
      <c r="C27" s="3" t="s">
        <v>21</v>
      </c>
      <c r="D27" s="1">
        <v>0</v>
      </c>
      <c r="E27" s="1">
        <v>0</v>
      </c>
      <c r="F27" s="1">
        <v>0</v>
      </c>
      <c r="G27" s="1">
        <v>0</v>
      </c>
      <c r="H27" s="1">
        <v>0</v>
      </c>
      <c r="I27" s="2">
        <v>0</v>
      </c>
      <c r="J27" s="1">
        <v>0</v>
      </c>
      <c r="K27" s="1">
        <v>0</v>
      </c>
      <c r="L27" s="1">
        <v>0</v>
      </c>
      <c r="M27" s="1">
        <v>0</v>
      </c>
      <c r="N27" s="1">
        <v>0</v>
      </c>
      <c r="O27" s="1">
        <v>0</v>
      </c>
      <c r="P27" s="1">
        <v>0</v>
      </c>
      <c r="Q27" s="1">
        <v>0</v>
      </c>
      <c r="R27" s="1">
        <v>0</v>
      </c>
    </row>
    <row r="28" spans="2:18" x14ac:dyDescent="0.25">
      <c r="B28"/>
    </row>
    <row r="29" spans="2:18" ht="409.5" customHeight="1" x14ac:dyDescent="0.25">
      <c r="B29" s="234" t="s">
        <v>43</v>
      </c>
      <c r="C29" s="234"/>
      <c r="D29" s="234"/>
      <c r="E29" s="234"/>
      <c r="F29" s="234"/>
      <c r="G29" s="234"/>
      <c r="H29" s="234"/>
      <c r="I29" s="234"/>
      <c r="J29" s="234"/>
      <c r="K29" s="234"/>
      <c r="L29" s="234"/>
      <c r="M29" s="234"/>
      <c r="N29" s="234"/>
      <c r="O29" s="234"/>
      <c r="P29" s="234"/>
      <c r="Q29" s="234"/>
      <c r="R29" s="234"/>
    </row>
    <row r="30" spans="2:18" ht="220.5" customHeight="1" x14ac:dyDescent="0.25">
      <c r="B30"/>
    </row>
  </sheetData>
  <mergeCells count="10">
    <mergeCell ref="P1:R1"/>
    <mergeCell ref="C3:C5"/>
    <mergeCell ref="B3:B5"/>
    <mergeCell ref="B29:R29"/>
    <mergeCell ref="D4:F4"/>
    <mergeCell ref="G4:I4"/>
    <mergeCell ref="J4:L4"/>
    <mergeCell ref="D3:R3"/>
    <mergeCell ref="M4:O4"/>
    <mergeCell ref="P4:R4"/>
  </mergeCells>
  <printOptions horizontalCentered="1" verticalCentered="1"/>
  <pageMargins left="0" right="0" top="0.74803149606299213" bottom="0.74803149606299213" header="0.31496062992125984" footer="0.31496062992125984"/>
  <pageSetup paperSize="9" scale="93" fitToHeight="0" orientation="landscape" r:id="rId1"/>
  <rowBreaks count="2" manualBreakCount="2">
    <brk id="19" max="16383" man="1"/>
    <brk id="2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
  <sheetViews>
    <sheetView workbookViewId="0">
      <selection activeCell="G13" sqref="G13"/>
    </sheetView>
  </sheetViews>
  <sheetFormatPr defaultRowHeight="15" x14ac:dyDescent="0.25"/>
  <cols>
    <col min="2" max="2" width="19.28515625" customWidth="1"/>
    <col min="3" max="3" width="9.85546875" customWidth="1"/>
    <col min="4" max="4" width="18.140625" customWidth="1"/>
    <col min="5" max="5" width="27.28515625" customWidth="1"/>
    <col min="6" max="6" width="18" customWidth="1"/>
    <col min="7" max="7" width="14" customWidth="1"/>
    <col min="8" max="9" width="18.140625" customWidth="1"/>
    <col min="10" max="10" width="18.5703125" customWidth="1"/>
  </cols>
  <sheetData>
    <row r="2" spans="1:11" x14ac:dyDescent="0.25">
      <c r="D2" s="238" t="s">
        <v>90</v>
      </c>
      <c r="E2" s="238"/>
      <c r="F2" s="238"/>
      <c r="G2" s="238"/>
      <c r="H2" s="238"/>
      <c r="I2" s="238"/>
      <c r="J2" s="238"/>
    </row>
    <row r="4" spans="1:11" ht="127.5" x14ac:dyDescent="0.25">
      <c r="A4" s="19" t="s">
        <v>79</v>
      </c>
      <c r="B4" s="20" t="s">
        <v>80</v>
      </c>
      <c r="C4" s="19" t="s">
        <v>81</v>
      </c>
      <c r="D4" s="21" t="s">
        <v>82</v>
      </c>
      <c r="E4" s="21" t="s">
        <v>83</v>
      </c>
      <c r="F4" s="19" t="s">
        <v>84</v>
      </c>
      <c r="G4" s="21" t="s">
        <v>85</v>
      </c>
      <c r="H4" s="21" t="s">
        <v>86</v>
      </c>
      <c r="I4" s="20" t="s">
        <v>87</v>
      </c>
      <c r="J4" s="21" t="s">
        <v>88</v>
      </c>
      <c r="K4" s="21" t="s">
        <v>89</v>
      </c>
    </row>
    <row r="5" spans="1:11" x14ac:dyDescent="0.25">
      <c r="A5" s="19">
        <v>1</v>
      </c>
      <c r="B5" s="20">
        <v>2</v>
      </c>
      <c r="C5" s="19">
        <v>3</v>
      </c>
      <c r="D5" s="19">
        <v>4</v>
      </c>
      <c r="E5" s="19">
        <v>5</v>
      </c>
      <c r="F5" s="19">
        <v>6</v>
      </c>
      <c r="G5" s="19">
        <v>7</v>
      </c>
      <c r="H5" s="19">
        <v>8</v>
      </c>
      <c r="I5" s="20">
        <v>9</v>
      </c>
      <c r="J5" s="19">
        <v>10</v>
      </c>
      <c r="K5" s="19">
        <v>11</v>
      </c>
    </row>
    <row r="6" spans="1:11" ht="61.5" customHeight="1" x14ac:dyDescent="0.25">
      <c r="A6" s="19">
        <v>1</v>
      </c>
      <c r="B6" s="22" t="s">
        <v>256</v>
      </c>
      <c r="C6" s="22" t="s">
        <v>324</v>
      </c>
      <c r="D6" s="22" t="s">
        <v>255</v>
      </c>
      <c r="E6" s="24" t="s">
        <v>329</v>
      </c>
      <c r="F6" s="24" t="s">
        <v>330</v>
      </c>
      <c r="G6" s="115" t="s">
        <v>262</v>
      </c>
      <c r="H6" s="26">
        <v>10</v>
      </c>
      <c r="I6" s="26">
        <v>27</v>
      </c>
      <c r="J6" s="26" t="s">
        <v>78</v>
      </c>
      <c r="K6" s="26" t="s">
        <v>78</v>
      </c>
    </row>
    <row r="7" spans="1:11" x14ac:dyDescent="0.25">
      <c r="A7" s="19"/>
      <c r="B7" s="143"/>
      <c r="C7" s="13"/>
      <c r="D7" s="13"/>
      <c r="E7" s="144"/>
      <c r="F7" s="145"/>
      <c r="G7" s="26"/>
      <c r="H7" s="26"/>
      <c r="I7" s="26"/>
      <c r="J7" s="26"/>
      <c r="K7" s="26"/>
    </row>
    <row r="8" spans="1:11" x14ac:dyDescent="0.25">
      <c r="A8" s="19"/>
      <c r="B8" s="23"/>
      <c r="C8" s="22"/>
      <c r="D8" s="22"/>
      <c r="E8" s="25"/>
      <c r="F8" s="24"/>
      <c r="G8" s="26"/>
      <c r="H8" s="1"/>
      <c r="I8" s="26"/>
      <c r="J8" s="26"/>
      <c r="K8" s="26"/>
    </row>
    <row r="9" spans="1:11" x14ac:dyDescent="0.25">
      <c r="A9" s="19"/>
      <c r="B9" s="23"/>
      <c r="C9" s="22"/>
      <c r="D9" s="22"/>
      <c r="E9" s="25"/>
      <c r="F9" s="24"/>
      <c r="G9" s="26"/>
      <c r="H9" s="1"/>
      <c r="I9" s="26"/>
      <c r="J9" s="26"/>
      <c r="K9" s="26"/>
    </row>
    <row r="10" spans="1:11" x14ac:dyDescent="0.25">
      <c r="A10" s="19"/>
      <c r="B10" s="23"/>
      <c r="C10" s="22"/>
      <c r="D10" s="22"/>
      <c r="E10" s="25"/>
      <c r="F10" s="24"/>
      <c r="G10" s="26"/>
      <c r="H10" s="1"/>
      <c r="I10" s="26"/>
      <c r="J10" s="26"/>
      <c r="K10" s="26"/>
    </row>
    <row r="11" spans="1:11" x14ac:dyDescent="0.25">
      <c r="A11" s="19"/>
      <c r="B11" s="23"/>
      <c r="C11" s="22"/>
      <c r="D11" s="22"/>
      <c r="E11" s="25"/>
      <c r="F11" s="24"/>
      <c r="G11" s="26"/>
      <c r="H11" s="1"/>
      <c r="I11" s="26"/>
      <c r="J11" s="26"/>
      <c r="K11" s="26"/>
    </row>
  </sheetData>
  <mergeCells count="1">
    <mergeCell ref="D2:J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1"/>
  <sheetViews>
    <sheetView workbookViewId="0">
      <selection activeCell="F16" sqref="F16"/>
    </sheetView>
  </sheetViews>
  <sheetFormatPr defaultRowHeight="15" x14ac:dyDescent="0.25"/>
  <cols>
    <col min="2" max="2" width="54.42578125" customWidth="1"/>
    <col min="3" max="3" width="55" customWidth="1"/>
  </cols>
  <sheetData>
    <row r="2" spans="1:14" ht="15" customHeight="1" x14ac:dyDescent="0.25">
      <c r="B2" s="239" t="s">
        <v>96</v>
      </c>
      <c r="C2" s="239"/>
      <c r="D2" s="27"/>
      <c r="E2" s="27"/>
      <c r="F2" s="27"/>
      <c r="G2" s="27"/>
      <c r="H2" s="27"/>
      <c r="I2" s="27"/>
      <c r="J2" s="27"/>
      <c r="K2" s="27"/>
      <c r="L2" s="27"/>
      <c r="M2" s="27"/>
      <c r="N2" s="27"/>
    </row>
    <row r="4" spans="1:14" x14ac:dyDescent="0.25">
      <c r="A4" s="19" t="s">
        <v>79</v>
      </c>
      <c r="B4" s="20" t="s">
        <v>80</v>
      </c>
      <c r="C4" s="19"/>
    </row>
    <row r="5" spans="1:14" x14ac:dyDescent="0.25">
      <c r="A5" s="19">
        <v>1</v>
      </c>
      <c r="B5" s="20">
        <v>2</v>
      </c>
      <c r="C5" s="19">
        <v>3</v>
      </c>
      <c r="G5" s="18"/>
    </row>
    <row r="6" spans="1:14" ht="51" x14ac:dyDescent="0.25">
      <c r="A6" s="23">
        <v>1</v>
      </c>
      <c r="B6" s="22" t="s">
        <v>91</v>
      </c>
      <c r="C6" s="22" t="s">
        <v>257</v>
      </c>
    </row>
    <row r="7" spans="1:14" ht="25.5" x14ac:dyDescent="0.25">
      <c r="A7" s="23">
        <v>2</v>
      </c>
      <c r="B7" s="22" t="s">
        <v>92</v>
      </c>
      <c r="C7" s="22">
        <v>11</v>
      </c>
    </row>
    <row r="8" spans="1:14" ht="25.5" x14ac:dyDescent="0.25">
      <c r="A8" s="28" t="s">
        <v>23</v>
      </c>
      <c r="B8" s="22" t="s">
        <v>93</v>
      </c>
      <c r="C8" s="22">
        <f>C7</f>
        <v>11</v>
      </c>
    </row>
    <row r="9" spans="1:14" ht="38.25" x14ac:dyDescent="0.25">
      <c r="A9" s="28" t="s">
        <v>24</v>
      </c>
      <c r="B9" s="22" t="s">
        <v>94</v>
      </c>
      <c r="C9" s="22">
        <v>0</v>
      </c>
    </row>
    <row r="10" spans="1:14" ht="25.5" x14ac:dyDescent="0.25">
      <c r="A10" s="23">
        <v>3</v>
      </c>
      <c r="B10" s="22" t="s">
        <v>95</v>
      </c>
      <c r="C10" s="22" t="s">
        <v>78</v>
      </c>
    </row>
    <row r="11" spans="1:14" ht="25.5" x14ac:dyDescent="0.25">
      <c r="A11" s="23">
        <v>4</v>
      </c>
      <c r="B11" s="22" t="s">
        <v>260</v>
      </c>
      <c r="C11" s="22" t="s">
        <v>389</v>
      </c>
    </row>
  </sheetData>
  <mergeCells count="1">
    <mergeCell ref="B2:C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110" zoomScaleNormal="110" workbookViewId="0">
      <selection activeCell="P16" sqref="P16"/>
    </sheetView>
  </sheetViews>
  <sheetFormatPr defaultRowHeight="12.75" x14ac:dyDescent="0.25"/>
  <cols>
    <col min="1" max="1" width="2.85546875" style="157" bestFit="1" customWidth="1"/>
    <col min="2" max="2" width="51.5703125" style="157" customWidth="1"/>
    <col min="3" max="3" width="12.5703125" style="157" bestFit="1" customWidth="1"/>
    <col min="4" max="4" width="14" style="157" customWidth="1"/>
    <col min="5" max="5" width="13" style="157" customWidth="1"/>
    <col min="6" max="6" width="9.7109375" style="157" bestFit="1" customWidth="1"/>
    <col min="7" max="7" width="13" style="157" customWidth="1"/>
    <col min="8" max="8" width="16.140625" style="157" customWidth="1"/>
    <col min="9" max="9" width="10" style="157" customWidth="1"/>
    <col min="10" max="16384" width="9.140625" style="157"/>
  </cols>
  <sheetData>
    <row r="1" spans="1:9" x14ac:dyDescent="0.25">
      <c r="A1" s="241" t="s">
        <v>365</v>
      </c>
      <c r="B1" s="241"/>
      <c r="C1" s="241"/>
      <c r="D1" s="241"/>
      <c r="E1" s="241"/>
      <c r="F1" s="241"/>
      <c r="G1" s="241"/>
      <c r="H1" s="241"/>
    </row>
    <row r="3" spans="1:9" ht="25.5" x14ac:dyDescent="0.25">
      <c r="A3" s="147" t="s">
        <v>0</v>
      </c>
      <c r="B3" s="159" t="s">
        <v>366</v>
      </c>
      <c r="C3" s="242" t="s">
        <v>367</v>
      </c>
      <c r="D3" s="242"/>
      <c r="E3" s="242"/>
      <c r="F3" s="242"/>
      <c r="G3" s="242"/>
      <c r="H3" s="242"/>
      <c r="I3" s="160" t="s">
        <v>388</v>
      </c>
    </row>
    <row r="4" spans="1:9" ht="51" x14ac:dyDescent="0.25">
      <c r="A4" s="17">
        <v>1</v>
      </c>
      <c r="B4" s="158" t="s">
        <v>368</v>
      </c>
      <c r="C4" s="17" t="s">
        <v>369</v>
      </c>
      <c r="D4" s="17" t="s">
        <v>370</v>
      </c>
      <c r="E4" s="17" t="s">
        <v>371</v>
      </c>
      <c r="F4" s="17" t="s">
        <v>372</v>
      </c>
      <c r="G4" s="17" t="s">
        <v>373</v>
      </c>
      <c r="H4" s="17"/>
      <c r="I4" s="160"/>
    </row>
    <row r="5" spans="1:9" x14ac:dyDescent="0.25">
      <c r="A5" s="17"/>
      <c r="B5" s="17" t="s">
        <v>374</v>
      </c>
      <c r="C5" s="17"/>
      <c r="D5" s="17"/>
      <c r="E5" s="17">
        <v>7</v>
      </c>
      <c r="F5" s="17"/>
      <c r="G5" s="17">
        <v>3</v>
      </c>
      <c r="H5" s="17"/>
      <c r="I5" s="160">
        <f>SUM(C5:H5)</f>
        <v>10</v>
      </c>
    </row>
    <row r="6" spans="1:9" x14ac:dyDescent="0.25">
      <c r="A6" s="242"/>
      <c r="B6" s="242"/>
      <c r="C6" s="242"/>
      <c r="D6" s="242"/>
      <c r="E6" s="242"/>
      <c r="F6" s="242"/>
      <c r="G6" s="242"/>
      <c r="H6" s="242"/>
      <c r="I6" s="160"/>
    </row>
    <row r="7" spans="1:9" ht="38.25" x14ac:dyDescent="0.25">
      <c r="A7" s="17">
        <v>2</v>
      </c>
      <c r="B7" s="158" t="s">
        <v>375</v>
      </c>
      <c r="C7" s="17" t="s">
        <v>376</v>
      </c>
      <c r="D7" s="17" t="s">
        <v>377</v>
      </c>
      <c r="E7" s="17" t="s">
        <v>384</v>
      </c>
      <c r="F7" s="17" t="s">
        <v>378</v>
      </c>
      <c r="G7" s="17" t="s">
        <v>385</v>
      </c>
      <c r="H7" s="17" t="s">
        <v>386</v>
      </c>
      <c r="I7" s="160"/>
    </row>
    <row r="8" spans="1:9" x14ac:dyDescent="0.25">
      <c r="A8" s="17"/>
      <c r="B8" s="17" t="s">
        <v>374</v>
      </c>
      <c r="C8" s="17">
        <v>2</v>
      </c>
      <c r="D8" s="17">
        <v>8</v>
      </c>
      <c r="E8" s="17"/>
      <c r="F8" s="17"/>
      <c r="G8" s="17"/>
      <c r="H8" s="17"/>
      <c r="I8" s="160">
        <f>SUM(C8:H8)</f>
        <v>10</v>
      </c>
    </row>
    <row r="9" spans="1:9" x14ac:dyDescent="0.25">
      <c r="A9" s="242"/>
      <c r="B9" s="242"/>
      <c r="C9" s="242"/>
      <c r="D9" s="242"/>
      <c r="E9" s="242"/>
      <c r="F9" s="242"/>
      <c r="G9" s="242"/>
      <c r="H9" s="242"/>
      <c r="I9" s="160"/>
    </row>
    <row r="10" spans="1:9" ht="51" x14ac:dyDescent="0.25">
      <c r="A10" s="17">
        <v>3</v>
      </c>
      <c r="B10" s="158" t="s">
        <v>379</v>
      </c>
      <c r="C10" s="17" t="s">
        <v>376</v>
      </c>
      <c r="D10" s="17" t="s">
        <v>377</v>
      </c>
      <c r="E10" s="17" t="s">
        <v>384</v>
      </c>
      <c r="F10" s="17" t="s">
        <v>378</v>
      </c>
      <c r="G10" s="17" t="s">
        <v>385</v>
      </c>
      <c r="H10" s="17" t="s">
        <v>386</v>
      </c>
      <c r="I10" s="160"/>
    </row>
    <row r="11" spans="1:9" x14ac:dyDescent="0.25">
      <c r="A11" s="17"/>
      <c r="B11" s="17" t="s">
        <v>374</v>
      </c>
      <c r="C11" s="17">
        <v>4</v>
      </c>
      <c r="D11" s="17"/>
      <c r="E11" s="17"/>
      <c r="F11" s="17"/>
      <c r="G11" s="17"/>
      <c r="H11" s="17">
        <v>6</v>
      </c>
      <c r="I11" s="160">
        <f>SUM(C11:H11)</f>
        <v>10</v>
      </c>
    </row>
    <row r="12" spans="1:9" x14ac:dyDescent="0.25">
      <c r="A12" s="242"/>
      <c r="B12" s="242"/>
      <c r="C12" s="242"/>
      <c r="D12" s="242"/>
      <c r="E12" s="242"/>
      <c r="F12" s="242"/>
      <c r="G12" s="242"/>
      <c r="H12" s="242"/>
      <c r="I12" s="160"/>
    </row>
    <row r="13" spans="1:9" ht="63.75" x14ac:dyDescent="0.25">
      <c r="A13" s="17">
        <v>4</v>
      </c>
      <c r="B13" s="158" t="s">
        <v>380</v>
      </c>
      <c r="C13" s="17" t="s">
        <v>376</v>
      </c>
      <c r="D13" s="17" t="s">
        <v>377</v>
      </c>
      <c r="E13" s="17" t="s">
        <v>384</v>
      </c>
      <c r="F13" s="17" t="s">
        <v>378</v>
      </c>
      <c r="G13" s="17" t="s">
        <v>385</v>
      </c>
      <c r="H13" s="17" t="s">
        <v>386</v>
      </c>
      <c r="I13" s="160"/>
    </row>
    <row r="14" spans="1:9" x14ac:dyDescent="0.25">
      <c r="A14" s="17"/>
      <c r="B14" s="17" t="s">
        <v>374</v>
      </c>
      <c r="C14" s="17"/>
      <c r="D14" s="17">
        <v>6</v>
      </c>
      <c r="E14" s="17">
        <v>4</v>
      </c>
      <c r="F14" s="17"/>
      <c r="G14" s="17"/>
      <c r="H14" s="17"/>
      <c r="I14" s="160">
        <f>SUM(C14:H14)</f>
        <v>10</v>
      </c>
    </row>
    <row r="15" spans="1:9" x14ac:dyDescent="0.25">
      <c r="A15" s="242"/>
      <c r="B15" s="242"/>
      <c r="C15" s="242"/>
      <c r="D15" s="242"/>
      <c r="E15" s="242"/>
      <c r="F15" s="242"/>
      <c r="G15" s="242"/>
      <c r="H15" s="242"/>
      <c r="I15" s="160"/>
    </row>
    <row r="16" spans="1:9" ht="64.5" customHeight="1" x14ac:dyDescent="0.25">
      <c r="A16" s="17">
        <v>5</v>
      </c>
      <c r="B16" s="158" t="s">
        <v>387</v>
      </c>
      <c r="C16" s="17" t="s">
        <v>381</v>
      </c>
      <c r="D16" s="17" t="s">
        <v>382</v>
      </c>
      <c r="E16" s="17" t="s">
        <v>383</v>
      </c>
      <c r="F16" s="242"/>
      <c r="G16" s="242"/>
      <c r="H16" s="242"/>
      <c r="I16" s="160"/>
    </row>
    <row r="17" spans="1:9" x14ac:dyDescent="0.25">
      <c r="A17" s="17"/>
      <c r="B17" s="17" t="s">
        <v>374</v>
      </c>
      <c r="C17" s="17">
        <v>6</v>
      </c>
      <c r="D17" s="17"/>
      <c r="E17" s="17">
        <v>4</v>
      </c>
      <c r="F17" s="240"/>
      <c r="G17" s="240"/>
      <c r="H17" s="240"/>
      <c r="I17" s="160">
        <f>SUM(C17:H17)</f>
        <v>10</v>
      </c>
    </row>
  </sheetData>
  <mergeCells count="8">
    <mergeCell ref="F17:H17"/>
    <mergeCell ref="A1:H1"/>
    <mergeCell ref="A15:H15"/>
    <mergeCell ref="F16:H16"/>
    <mergeCell ref="A12:H12"/>
    <mergeCell ref="A9:H9"/>
    <mergeCell ref="A6:H6"/>
    <mergeCell ref="C3:H3"/>
  </mergeCells>
  <pageMargins left="0.39370078740157483" right="0.39370078740157483" top="0.74803149606299213" bottom="0.39370078740157483" header="0.31496062992125984" footer="0.31496062992125984"/>
  <pageSetup paperSize="9" scale="9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9"/>
  <sheetViews>
    <sheetView view="pageBreakPreview" topLeftCell="A10" zoomScale="110" zoomScaleNormal="100" zoomScaleSheetLayoutView="110" workbookViewId="0">
      <selection activeCell="G35" sqref="G35"/>
    </sheetView>
  </sheetViews>
  <sheetFormatPr defaultColWidth="3.5703125" defaultRowHeight="15" x14ac:dyDescent="0.25"/>
  <cols>
    <col min="1" max="1" width="7.140625" customWidth="1"/>
    <col min="2" max="2" width="17.42578125" style="16" customWidth="1"/>
    <col min="3" max="3" width="9.85546875" style="15" customWidth="1"/>
    <col min="4" max="4" width="8.5703125" customWidth="1"/>
    <col min="5" max="9" width="8.7109375" customWidth="1"/>
    <col min="10" max="25" width="5" customWidth="1"/>
    <col min="26" max="26" width="4.85546875" customWidth="1"/>
    <col min="27" max="30" width="5" customWidth="1"/>
    <col min="31" max="31" width="6.7109375" customWidth="1"/>
  </cols>
  <sheetData>
    <row r="1" spans="1:31" x14ac:dyDescent="0.25">
      <c r="AB1" s="230" t="s">
        <v>47</v>
      </c>
      <c r="AC1" s="230"/>
      <c r="AD1" s="230"/>
      <c r="AE1" s="230"/>
    </row>
    <row r="2" spans="1:31" x14ac:dyDescent="0.25">
      <c r="F2" s="250" t="s">
        <v>261</v>
      </c>
      <c r="G2" s="250"/>
      <c r="H2" s="250"/>
      <c r="I2" s="250"/>
      <c r="J2" s="250"/>
      <c r="K2" s="250"/>
      <c r="L2" s="250"/>
      <c r="M2" s="250"/>
      <c r="N2" s="250"/>
      <c r="O2" s="250"/>
      <c r="P2" s="250"/>
      <c r="Q2" s="250"/>
      <c r="R2" s="250"/>
      <c r="S2" s="250"/>
      <c r="T2" s="250"/>
    </row>
    <row r="4" spans="1:31" ht="73.5" customHeight="1" x14ac:dyDescent="0.25">
      <c r="A4" s="231" t="s">
        <v>0</v>
      </c>
      <c r="B4" s="245" t="s">
        <v>76</v>
      </c>
      <c r="C4" s="254" t="s">
        <v>48</v>
      </c>
      <c r="D4" s="252" t="s">
        <v>49</v>
      </c>
      <c r="E4" s="247" t="s">
        <v>54</v>
      </c>
      <c r="F4" s="248"/>
      <c r="G4" s="248"/>
      <c r="H4" s="248"/>
      <c r="I4" s="249"/>
      <c r="J4" s="247" t="s">
        <v>61</v>
      </c>
      <c r="K4" s="248"/>
      <c r="L4" s="248"/>
      <c r="M4" s="248"/>
      <c r="N4" s="248"/>
      <c r="O4" s="249"/>
      <c r="P4" s="247" t="s">
        <v>72</v>
      </c>
      <c r="Q4" s="248"/>
      <c r="R4" s="248"/>
      <c r="S4" s="248"/>
      <c r="T4" s="248"/>
      <c r="U4" s="248"/>
      <c r="V4" s="249"/>
      <c r="W4" s="243" t="s">
        <v>64</v>
      </c>
      <c r="X4" s="251"/>
      <c r="Y4" s="251"/>
      <c r="Z4" s="244"/>
      <c r="AA4" s="243" t="s">
        <v>68</v>
      </c>
      <c r="AB4" s="251"/>
      <c r="AC4" s="244"/>
      <c r="AD4" s="243" t="s">
        <v>73</v>
      </c>
      <c r="AE4" s="244"/>
    </row>
    <row r="5" spans="1:31" ht="189.75" customHeight="1" x14ac:dyDescent="0.25">
      <c r="A5" s="233"/>
      <c r="B5" s="246"/>
      <c r="C5" s="255"/>
      <c r="D5" s="253"/>
      <c r="E5" s="96" t="s">
        <v>50</v>
      </c>
      <c r="F5" s="96" t="s">
        <v>51</v>
      </c>
      <c r="G5" s="96" t="s">
        <v>52</v>
      </c>
      <c r="H5" s="96" t="s">
        <v>53</v>
      </c>
      <c r="I5" s="97" t="s">
        <v>59</v>
      </c>
      <c r="J5" s="96" t="s">
        <v>55</v>
      </c>
      <c r="K5" s="96" t="s">
        <v>56</v>
      </c>
      <c r="L5" s="96" t="s">
        <v>57</v>
      </c>
      <c r="M5" s="96" t="s">
        <v>58</v>
      </c>
      <c r="N5" s="96" t="s">
        <v>60</v>
      </c>
      <c r="O5" s="96" t="s">
        <v>59</v>
      </c>
      <c r="P5" s="96" t="s">
        <v>62</v>
      </c>
      <c r="Q5" s="98" t="s">
        <v>27</v>
      </c>
      <c r="R5" s="98" t="s">
        <v>56</v>
      </c>
      <c r="S5" s="98" t="s">
        <v>57</v>
      </c>
      <c r="T5" s="98" t="s">
        <v>58</v>
      </c>
      <c r="U5" s="98" t="s">
        <v>63</v>
      </c>
      <c r="V5" s="98" t="s">
        <v>59</v>
      </c>
      <c r="W5" s="98" t="s">
        <v>65</v>
      </c>
      <c r="X5" s="98" t="s">
        <v>66</v>
      </c>
      <c r="Y5" s="98" t="s">
        <v>67</v>
      </c>
      <c r="Z5" s="98" t="s">
        <v>59</v>
      </c>
      <c r="AA5" s="98" t="s">
        <v>69</v>
      </c>
      <c r="AB5" s="98" t="s">
        <v>70</v>
      </c>
      <c r="AC5" s="98" t="s">
        <v>71</v>
      </c>
      <c r="AD5" s="98" t="s">
        <v>74</v>
      </c>
      <c r="AE5" s="98" t="s">
        <v>75</v>
      </c>
    </row>
    <row r="6" spans="1:31" x14ac:dyDescent="0.25">
      <c r="A6" s="4">
        <v>1</v>
      </c>
      <c r="B6" s="17">
        <v>2</v>
      </c>
      <c r="C6" s="99">
        <v>3</v>
      </c>
      <c r="D6" s="4">
        <v>4</v>
      </c>
      <c r="E6" s="4">
        <v>5</v>
      </c>
      <c r="F6" s="4">
        <v>6</v>
      </c>
      <c r="G6" s="4">
        <v>7</v>
      </c>
      <c r="H6" s="4">
        <v>8</v>
      </c>
      <c r="I6" s="4">
        <v>9</v>
      </c>
      <c r="J6" s="4">
        <v>10</v>
      </c>
      <c r="K6" s="4">
        <v>11</v>
      </c>
      <c r="L6" s="4">
        <v>12</v>
      </c>
      <c r="M6" s="4">
        <v>13</v>
      </c>
      <c r="N6" s="4">
        <v>14</v>
      </c>
      <c r="O6" s="4">
        <v>15</v>
      </c>
      <c r="P6" s="4">
        <v>16</v>
      </c>
      <c r="Q6" s="4">
        <v>17</v>
      </c>
      <c r="R6" s="4">
        <v>18</v>
      </c>
      <c r="S6" s="4">
        <v>19</v>
      </c>
      <c r="T6" s="4">
        <v>20</v>
      </c>
      <c r="U6" s="4">
        <v>21</v>
      </c>
      <c r="V6" s="4">
        <v>22</v>
      </c>
      <c r="W6" s="4">
        <v>23</v>
      </c>
      <c r="X6" s="4">
        <v>24</v>
      </c>
      <c r="Y6" s="4">
        <v>25</v>
      </c>
      <c r="Z6" s="4">
        <v>26</v>
      </c>
      <c r="AA6" s="4">
        <v>27</v>
      </c>
      <c r="AB6" s="4">
        <v>28</v>
      </c>
      <c r="AC6" s="4">
        <v>29</v>
      </c>
      <c r="AD6" s="4">
        <v>30</v>
      </c>
      <c r="AE6" s="4">
        <v>31</v>
      </c>
    </row>
    <row r="7" spans="1:31" s="129" customFormat="1" x14ac:dyDescent="0.25">
      <c r="A7" s="128" t="s">
        <v>282</v>
      </c>
      <c r="B7" s="5"/>
      <c r="C7" s="5" t="s">
        <v>359</v>
      </c>
      <c r="D7" s="128"/>
      <c r="E7" s="128" t="s">
        <v>259</v>
      </c>
      <c r="F7" s="128"/>
      <c r="G7" s="128"/>
      <c r="H7" s="128"/>
      <c r="I7" s="128"/>
      <c r="J7" s="128"/>
      <c r="K7" s="128" t="s">
        <v>259</v>
      </c>
      <c r="L7" s="128"/>
      <c r="M7" s="128"/>
      <c r="N7" s="128"/>
      <c r="O7" s="128"/>
      <c r="P7" s="128"/>
      <c r="Q7" s="128"/>
      <c r="R7" s="128"/>
      <c r="S7" s="128"/>
      <c r="T7" s="128"/>
      <c r="U7" s="128"/>
      <c r="V7" s="128"/>
      <c r="W7" s="128" t="s">
        <v>259</v>
      </c>
      <c r="X7" s="128"/>
      <c r="Y7" s="128"/>
      <c r="Z7" s="128"/>
      <c r="AA7" s="128" t="s">
        <v>259</v>
      </c>
      <c r="AB7" s="128"/>
      <c r="AC7" s="128"/>
      <c r="AD7" s="128" t="s">
        <v>259</v>
      </c>
      <c r="AE7" s="128"/>
    </row>
    <row r="8" spans="1:31" s="129" customFormat="1" x14ac:dyDescent="0.25">
      <c r="A8" s="128" t="s">
        <v>283</v>
      </c>
      <c r="B8" s="5"/>
      <c r="C8" s="5" t="s">
        <v>357</v>
      </c>
      <c r="D8" s="128"/>
      <c r="E8" s="4" t="s">
        <v>259</v>
      </c>
      <c r="F8" s="128"/>
      <c r="G8" s="128"/>
      <c r="H8" s="128"/>
      <c r="I8" s="128"/>
      <c r="J8" s="128"/>
      <c r="K8" s="4" t="s">
        <v>259</v>
      </c>
      <c r="L8" s="128"/>
      <c r="M8" s="128"/>
      <c r="N8" s="128"/>
      <c r="O8" s="128"/>
      <c r="P8" s="128"/>
      <c r="Q8" s="128"/>
      <c r="R8" s="128"/>
      <c r="S8" s="128"/>
      <c r="T8" s="128"/>
      <c r="U8" s="128"/>
      <c r="V8" s="128"/>
      <c r="W8" s="4" t="s">
        <v>259</v>
      </c>
      <c r="X8" s="128"/>
      <c r="Y8" s="128"/>
      <c r="Z8" s="128"/>
      <c r="AA8" s="4" t="s">
        <v>77</v>
      </c>
      <c r="AB8" s="128"/>
      <c r="AC8" s="128"/>
      <c r="AD8" s="4" t="s">
        <v>77</v>
      </c>
      <c r="AE8" s="128"/>
    </row>
    <row r="9" spans="1:31" x14ac:dyDescent="0.25">
      <c r="A9" s="128" t="s">
        <v>284</v>
      </c>
      <c r="B9" s="13"/>
      <c r="C9" s="5" t="s">
        <v>358</v>
      </c>
      <c r="D9" s="4"/>
      <c r="E9" s="4"/>
      <c r="F9" s="4" t="s">
        <v>259</v>
      </c>
      <c r="G9" s="4"/>
      <c r="H9" s="4"/>
      <c r="I9" s="4"/>
      <c r="J9" s="4"/>
      <c r="K9" s="4"/>
      <c r="L9" s="4"/>
      <c r="M9" s="4"/>
      <c r="N9" s="4"/>
      <c r="O9" s="4" t="s">
        <v>259</v>
      </c>
      <c r="P9" s="4"/>
      <c r="Q9" s="1"/>
      <c r="R9" s="1"/>
      <c r="S9" s="1"/>
      <c r="T9" s="1"/>
      <c r="U9" s="1"/>
      <c r="V9" s="1"/>
      <c r="W9" s="4"/>
      <c r="X9" s="1"/>
      <c r="Y9" s="1"/>
      <c r="Z9" s="1"/>
      <c r="AA9" s="4" t="s">
        <v>77</v>
      </c>
      <c r="AB9" s="1"/>
      <c r="AC9" s="1"/>
      <c r="AD9" s="4" t="s">
        <v>77</v>
      </c>
      <c r="AE9" s="1"/>
    </row>
    <row r="10" spans="1:31" x14ac:dyDescent="0.25">
      <c r="A10" s="128" t="s">
        <v>285</v>
      </c>
      <c r="B10" s="13"/>
      <c r="C10" s="14">
        <v>43959</v>
      </c>
      <c r="D10" s="4"/>
      <c r="E10" s="4" t="s">
        <v>259</v>
      </c>
      <c r="F10" s="4"/>
      <c r="G10" s="4"/>
      <c r="H10" s="4"/>
      <c r="I10" s="4"/>
      <c r="J10" s="4"/>
      <c r="K10" s="4" t="s">
        <v>259</v>
      </c>
      <c r="L10" s="4"/>
      <c r="M10" s="4"/>
      <c r="N10" s="4"/>
      <c r="O10" s="4"/>
      <c r="P10" s="4"/>
      <c r="Q10" s="1"/>
      <c r="R10" s="1"/>
      <c r="S10" s="1"/>
      <c r="T10" s="1"/>
      <c r="U10" s="1"/>
      <c r="V10" s="1"/>
      <c r="W10" s="4" t="s">
        <v>259</v>
      </c>
      <c r="X10" s="1"/>
      <c r="Y10" s="1"/>
      <c r="Z10" s="1"/>
      <c r="AA10" s="4" t="s">
        <v>77</v>
      </c>
      <c r="AB10" s="1"/>
      <c r="AC10" s="1"/>
      <c r="AD10" s="4" t="s">
        <v>77</v>
      </c>
      <c r="AE10" s="1"/>
    </row>
    <row r="11" spans="1:31" x14ac:dyDescent="0.25">
      <c r="A11" s="128" t="s">
        <v>286</v>
      </c>
      <c r="B11" s="13"/>
      <c r="C11" s="14">
        <v>43959</v>
      </c>
      <c r="D11" s="4"/>
      <c r="E11" s="4" t="s">
        <v>259</v>
      </c>
      <c r="F11" s="4"/>
      <c r="G11" s="4"/>
      <c r="H11" s="4"/>
      <c r="I11" s="4"/>
      <c r="J11" s="4"/>
      <c r="K11" s="4" t="s">
        <v>259</v>
      </c>
      <c r="L11" s="4"/>
      <c r="M11" s="4"/>
      <c r="N11" s="4"/>
      <c r="O11" s="4"/>
      <c r="P11" s="4"/>
      <c r="Q11" s="1"/>
      <c r="R11" s="1"/>
      <c r="S11" s="1"/>
      <c r="T11" s="1"/>
      <c r="U11" s="1"/>
      <c r="V11" s="1"/>
      <c r="W11" s="4" t="s">
        <v>259</v>
      </c>
      <c r="X11" s="1"/>
      <c r="Y11" s="1"/>
      <c r="Z11" s="1"/>
      <c r="AA11" s="4" t="s">
        <v>77</v>
      </c>
      <c r="AB11" s="1"/>
      <c r="AC11" s="1"/>
      <c r="AD11" s="4" t="s">
        <v>77</v>
      </c>
      <c r="AE11" s="1"/>
    </row>
    <row r="12" spans="1:31" x14ac:dyDescent="0.25">
      <c r="A12" s="128" t="s">
        <v>287</v>
      </c>
      <c r="B12" s="13"/>
      <c r="C12" s="14">
        <v>43990</v>
      </c>
      <c r="D12" s="4"/>
      <c r="E12" s="4" t="s">
        <v>259</v>
      </c>
      <c r="F12" s="4"/>
      <c r="G12" s="4"/>
      <c r="H12" s="4"/>
      <c r="I12" s="4"/>
      <c r="J12" s="4"/>
      <c r="K12" s="4" t="s">
        <v>259</v>
      </c>
      <c r="L12" s="4"/>
      <c r="M12" s="4"/>
      <c r="N12" s="4"/>
      <c r="O12" s="4"/>
      <c r="P12" s="4"/>
      <c r="Q12" s="1"/>
      <c r="R12" s="1"/>
      <c r="S12" s="1"/>
      <c r="T12" s="1"/>
      <c r="U12" s="1"/>
      <c r="V12" s="1"/>
      <c r="W12" s="4" t="s">
        <v>259</v>
      </c>
      <c r="X12" s="1"/>
      <c r="Y12" s="1"/>
      <c r="Z12" s="1"/>
      <c r="AA12" s="4" t="s">
        <v>77</v>
      </c>
      <c r="AB12" s="1"/>
      <c r="AC12" s="1"/>
      <c r="AD12" s="4" t="s">
        <v>77</v>
      </c>
      <c r="AE12" s="1"/>
    </row>
    <row r="13" spans="1:31" ht="15.75" customHeight="1" x14ac:dyDescent="0.25">
      <c r="A13" s="128" t="s">
        <v>288</v>
      </c>
      <c r="B13" s="13"/>
      <c r="C13" s="14">
        <v>43997</v>
      </c>
      <c r="D13" s="4"/>
      <c r="E13" s="4" t="s">
        <v>259</v>
      </c>
      <c r="F13" s="4"/>
      <c r="G13" s="4"/>
      <c r="H13" s="4"/>
      <c r="I13" s="4"/>
      <c r="J13" s="4"/>
      <c r="K13" s="4" t="s">
        <v>259</v>
      </c>
      <c r="L13" s="4"/>
      <c r="M13" s="4"/>
      <c r="N13" s="4"/>
      <c r="O13" s="4"/>
      <c r="P13" s="4"/>
      <c r="Q13" s="1"/>
      <c r="R13" s="1"/>
      <c r="S13" s="1"/>
      <c r="T13" s="1"/>
      <c r="U13" s="1"/>
      <c r="V13" s="1"/>
      <c r="W13" s="4" t="s">
        <v>259</v>
      </c>
      <c r="X13" s="1"/>
      <c r="Y13" s="1"/>
      <c r="Z13" s="1"/>
      <c r="AA13" s="4" t="s">
        <v>77</v>
      </c>
      <c r="AB13" s="1"/>
      <c r="AC13" s="1"/>
      <c r="AD13" s="4" t="s">
        <v>77</v>
      </c>
      <c r="AE13" s="1"/>
    </row>
    <row r="14" spans="1:31" x14ac:dyDescent="0.25">
      <c r="A14" s="128" t="s">
        <v>289</v>
      </c>
      <c r="B14" s="13"/>
      <c r="C14" s="14">
        <v>43997</v>
      </c>
      <c r="D14" s="4"/>
      <c r="E14" s="4" t="s">
        <v>259</v>
      </c>
      <c r="F14" s="4"/>
      <c r="G14" s="4"/>
      <c r="H14" s="4"/>
      <c r="I14" s="4"/>
      <c r="J14" s="4"/>
      <c r="K14" s="4" t="s">
        <v>259</v>
      </c>
      <c r="L14" s="4"/>
      <c r="M14" s="4"/>
      <c r="N14" s="4"/>
      <c r="O14" s="4"/>
      <c r="P14" s="4"/>
      <c r="Q14" s="1"/>
      <c r="R14" s="1"/>
      <c r="S14" s="1"/>
      <c r="T14" s="1"/>
      <c r="U14" s="1"/>
      <c r="V14" s="1"/>
      <c r="W14" s="4" t="s">
        <v>259</v>
      </c>
      <c r="X14" s="1"/>
      <c r="Y14" s="1"/>
      <c r="Z14" s="1"/>
      <c r="AA14" s="4" t="s">
        <v>77</v>
      </c>
      <c r="AB14" s="1"/>
      <c r="AC14" s="1"/>
      <c r="AD14" s="4" t="s">
        <v>77</v>
      </c>
      <c r="AE14" s="1"/>
    </row>
    <row r="15" spans="1:31" x14ac:dyDescent="0.25">
      <c r="A15" s="128" t="s">
        <v>290</v>
      </c>
      <c r="B15" s="13"/>
      <c r="C15" s="14">
        <v>44011</v>
      </c>
      <c r="D15" s="4"/>
      <c r="E15" s="4" t="s">
        <v>259</v>
      </c>
      <c r="F15" s="4"/>
      <c r="G15" s="4"/>
      <c r="H15" s="4"/>
      <c r="I15" s="4"/>
      <c r="J15" s="4"/>
      <c r="K15" s="4" t="s">
        <v>259</v>
      </c>
      <c r="L15" s="4"/>
      <c r="M15" s="4"/>
      <c r="N15" s="4"/>
      <c r="O15" s="4"/>
      <c r="P15" s="4"/>
      <c r="Q15" s="1"/>
      <c r="R15" s="1"/>
      <c r="S15" s="1"/>
      <c r="T15" s="1"/>
      <c r="U15" s="1"/>
      <c r="V15" s="1"/>
      <c r="W15" s="4" t="s">
        <v>259</v>
      </c>
      <c r="X15" s="1"/>
      <c r="Y15" s="1"/>
      <c r="Z15" s="1"/>
      <c r="AA15" s="4" t="s">
        <v>77</v>
      </c>
      <c r="AB15" s="1"/>
      <c r="AC15" s="1"/>
      <c r="AD15" s="4" t="s">
        <v>77</v>
      </c>
      <c r="AE15" s="1"/>
    </row>
    <row r="16" spans="1:31" x14ac:dyDescent="0.25">
      <c r="A16" s="128" t="s">
        <v>291</v>
      </c>
      <c r="B16" s="17"/>
      <c r="C16" s="14">
        <v>44012</v>
      </c>
      <c r="D16" s="4"/>
      <c r="E16" s="4" t="s">
        <v>259</v>
      </c>
      <c r="F16" s="4"/>
      <c r="G16" s="4"/>
      <c r="H16" s="4"/>
      <c r="I16" s="4"/>
      <c r="J16" s="4"/>
      <c r="K16" s="4" t="s">
        <v>259</v>
      </c>
      <c r="L16" s="4"/>
      <c r="M16" s="4"/>
      <c r="N16" s="4"/>
      <c r="O16" s="4"/>
      <c r="P16" s="4"/>
      <c r="Q16" s="1"/>
      <c r="R16" s="1"/>
      <c r="S16" s="1"/>
      <c r="T16" s="1"/>
      <c r="U16" s="1"/>
      <c r="V16" s="1"/>
      <c r="W16" s="4" t="s">
        <v>259</v>
      </c>
      <c r="X16" s="1"/>
      <c r="Y16" s="1"/>
      <c r="Z16" s="1"/>
      <c r="AA16" s="4" t="s">
        <v>77</v>
      </c>
      <c r="AB16" s="1"/>
      <c r="AC16" s="1"/>
      <c r="AD16" s="4" t="s">
        <v>77</v>
      </c>
      <c r="AE16" s="4"/>
    </row>
    <row r="17" spans="1:31" x14ac:dyDescent="0.25">
      <c r="A17" s="128" t="s">
        <v>292</v>
      </c>
      <c r="B17" s="17"/>
      <c r="C17" s="14">
        <v>44012</v>
      </c>
      <c r="D17" s="4"/>
      <c r="E17" s="4" t="s">
        <v>259</v>
      </c>
      <c r="F17" s="4"/>
      <c r="G17" s="4"/>
      <c r="H17" s="4"/>
      <c r="I17" s="4"/>
      <c r="J17" s="4"/>
      <c r="K17" s="4" t="s">
        <v>259</v>
      </c>
      <c r="L17" s="4"/>
      <c r="M17" s="4"/>
      <c r="N17" s="4"/>
      <c r="O17" s="4"/>
      <c r="P17" s="4"/>
      <c r="Q17" s="1"/>
      <c r="R17" s="1"/>
      <c r="S17" s="1"/>
      <c r="T17" s="1"/>
      <c r="U17" s="1"/>
      <c r="V17" s="1"/>
      <c r="W17" s="4" t="s">
        <v>259</v>
      </c>
      <c r="X17" s="1"/>
      <c r="Y17" s="1"/>
      <c r="Z17" s="1"/>
      <c r="AA17" s="4" t="s">
        <v>77</v>
      </c>
      <c r="AB17" s="1"/>
      <c r="AC17" s="1"/>
      <c r="AD17" s="4" t="s">
        <v>77</v>
      </c>
      <c r="AE17" s="4"/>
    </row>
    <row r="18" spans="1:31" x14ac:dyDescent="0.25">
      <c r="A18" s="128" t="s">
        <v>293</v>
      </c>
      <c r="B18" s="17"/>
      <c r="C18" s="14">
        <v>44013</v>
      </c>
      <c r="D18" s="4"/>
      <c r="E18" s="4"/>
      <c r="F18" s="4"/>
      <c r="G18" s="4" t="s">
        <v>259</v>
      </c>
      <c r="H18" s="4"/>
      <c r="I18" s="4"/>
      <c r="J18" s="4"/>
      <c r="K18" s="4" t="s">
        <v>259</v>
      </c>
      <c r="L18" s="4"/>
      <c r="M18" s="4"/>
      <c r="N18" s="4"/>
      <c r="O18" s="4"/>
      <c r="P18" s="4"/>
      <c r="Q18" s="1"/>
      <c r="R18" s="1"/>
      <c r="S18" s="1"/>
      <c r="T18" s="1"/>
      <c r="U18" s="1"/>
      <c r="V18" s="1"/>
      <c r="W18" s="4" t="s">
        <v>259</v>
      </c>
      <c r="X18" s="1"/>
      <c r="Y18" s="1"/>
      <c r="Z18" s="1"/>
      <c r="AA18" s="4" t="s">
        <v>77</v>
      </c>
      <c r="AB18" s="1"/>
      <c r="AC18" s="1"/>
      <c r="AD18" s="4" t="s">
        <v>77</v>
      </c>
      <c r="AE18" s="4"/>
    </row>
    <row r="19" spans="1:31" x14ac:dyDescent="0.25">
      <c r="A19" s="128" t="s">
        <v>294</v>
      </c>
      <c r="B19" s="13"/>
      <c r="C19" s="14">
        <v>44026</v>
      </c>
      <c r="D19" s="4"/>
      <c r="E19" s="4"/>
      <c r="F19" s="4" t="s">
        <v>259</v>
      </c>
      <c r="G19" s="4"/>
      <c r="H19" s="4"/>
      <c r="I19" s="4"/>
      <c r="J19" s="4"/>
      <c r="K19" s="4"/>
      <c r="L19" s="4"/>
      <c r="M19" s="4"/>
      <c r="N19" s="4"/>
      <c r="O19" s="4" t="s">
        <v>259</v>
      </c>
      <c r="P19" s="4"/>
      <c r="Q19" s="1"/>
      <c r="R19" s="1"/>
      <c r="S19" s="1"/>
      <c r="T19" s="1"/>
      <c r="U19" s="1"/>
      <c r="V19" s="1"/>
      <c r="W19" s="4"/>
      <c r="X19" s="1"/>
      <c r="Y19" s="1"/>
      <c r="Z19" s="1"/>
      <c r="AA19" s="4" t="s">
        <v>77</v>
      </c>
      <c r="AB19" s="1"/>
      <c r="AC19" s="1"/>
      <c r="AD19" s="4" t="s">
        <v>77</v>
      </c>
      <c r="AE19" s="1"/>
    </row>
    <row r="20" spans="1:31" x14ac:dyDescent="0.25">
      <c r="A20" s="128" t="s">
        <v>295</v>
      </c>
      <c r="B20" s="13"/>
      <c r="C20" s="14">
        <v>44032</v>
      </c>
      <c r="D20" s="4"/>
      <c r="E20" s="4"/>
      <c r="F20" s="4" t="s">
        <v>259</v>
      </c>
      <c r="G20" s="4"/>
      <c r="H20" s="4"/>
      <c r="I20" s="4"/>
      <c r="J20" s="4"/>
      <c r="K20" s="4"/>
      <c r="L20" s="4"/>
      <c r="M20" s="4"/>
      <c r="N20" s="4"/>
      <c r="O20" s="4" t="s">
        <v>259</v>
      </c>
      <c r="P20" s="4"/>
      <c r="Q20" s="1"/>
      <c r="R20" s="1"/>
      <c r="S20" s="1"/>
      <c r="T20" s="1"/>
      <c r="U20" s="1"/>
      <c r="V20" s="1"/>
      <c r="W20" s="4"/>
      <c r="X20" s="1"/>
      <c r="Y20" s="1"/>
      <c r="Z20" s="1"/>
      <c r="AA20" s="4" t="s">
        <v>259</v>
      </c>
      <c r="AB20" s="1"/>
      <c r="AC20" s="1"/>
      <c r="AD20" s="4" t="s">
        <v>259</v>
      </c>
      <c r="AE20" s="1"/>
    </row>
    <row r="21" spans="1:31" x14ac:dyDescent="0.25">
      <c r="A21" s="128" t="s">
        <v>296</v>
      </c>
      <c r="B21" s="13"/>
      <c r="C21" s="14">
        <v>44054</v>
      </c>
      <c r="D21" s="4"/>
      <c r="E21" s="4"/>
      <c r="F21" s="4" t="s">
        <v>259</v>
      </c>
      <c r="G21" s="4"/>
      <c r="H21" s="4"/>
      <c r="I21" s="4"/>
      <c r="J21" s="4"/>
      <c r="K21" s="4"/>
      <c r="L21" s="4"/>
      <c r="M21" s="4"/>
      <c r="N21" s="4"/>
      <c r="O21" s="4" t="s">
        <v>259</v>
      </c>
      <c r="P21" s="4"/>
      <c r="Q21" s="1"/>
      <c r="R21" s="1"/>
      <c r="S21" s="1"/>
      <c r="T21" s="1"/>
      <c r="U21" s="1"/>
      <c r="V21" s="1"/>
      <c r="W21" s="4"/>
      <c r="X21" s="1"/>
      <c r="Y21" s="1"/>
      <c r="Z21" s="1"/>
      <c r="AA21" s="4" t="s">
        <v>259</v>
      </c>
      <c r="AB21" s="1"/>
      <c r="AC21" s="1"/>
      <c r="AD21" s="4" t="s">
        <v>259</v>
      </c>
      <c r="AE21" s="1"/>
    </row>
    <row r="22" spans="1:31" x14ac:dyDescent="0.25">
      <c r="A22" s="128" t="s">
        <v>297</v>
      </c>
      <c r="B22" s="13"/>
      <c r="C22" s="14">
        <v>44063</v>
      </c>
      <c r="D22" s="4"/>
      <c r="E22" s="4"/>
      <c r="F22" s="4" t="s">
        <v>259</v>
      </c>
      <c r="G22" s="4"/>
      <c r="H22" s="4"/>
      <c r="I22" s="4"/>
      <c r="J22" s="4"/>
      <c r="K22" s="4"/>
      <c r="L22" s="4"/>
      <c r="M22" s="4"/>
      <c r="N22" s="4"/>
      <c r="O22" s="4" t="s">
        <v>259</v>
      </c>
      <c r="P22" s="4"/>
      <c r="Q22" s="1"/>
      <c r="R22" s="1"/>
      <c r="S22" s="1"/>
      <c r="T22" s="1"/>
      <c r="U22" s="1"/>
      <c r="V22" s="1"/>
      <c r="W22" s="4"/>
      <c r="X22" s="1"/>
      <c r="Y22" s="1"/>
      <c r="Z22" s="1"/>
      <c r="AA22" s="4" t="s">
        <v>259</v>
      </c>
      <c r="AB22" s="1"/>
      <c r="AC22" s="1"/>
      <c r="AD22" s="4" t="s">
        <v>259</v>
      </c>
      <c r="AE22" s="1"/>
    </row>
    <row r="23" spans="1:31" x14ac:dyDescent="0.25">
      <c r="A23" s="128" t="s">
        <v>298</v>
      </c>
      <c r="B23" s="13"/>
      <c r="C23" s="14">
        <v>44071</v>
      </c>
      <c r="D23" s="4"/>
      <c r="E23" s="4"/>
      <c r="F23" s="4" t="s">
        <v>259</v>
      </c>
      <c r="G23" s="4"/>
      <c r="H23" s="4"/>
      <c r="I23" s="4"/>
      <c r="J23" s="4"/>
      <c r="K23" s="4"/>
      <c r="L23" s="4"/>
      <c r="M23" s="4"/>
      <c r="N23" s="4"/>
      <c r="O23" s="4" t="s">
        <v>259</v>
      </c>
      <c r="P23" s="4"/>
      <c r="Q23" s="1"/>
      <c r="R23" s="1"/>
      <c r="S23" s="1"/>
      <c r="T23" s="1"/>
      <c r="U23" s="1"/>
      <c r="V23" s="1"/>
      <c r="W23" s="4"/>
      <c r="X23" s="1"/>
      <c r="Y23" s="1"/>
      <c r="Z23" s="1"/>
      <c r="AA23" s="4" t="s">
        <v>259</v>
      </c>
      <c r="AB23" s="1"/>
      <c r="AC23" s="1"/>
      <c r="AD23" s="4" t="s">
        <v>259</v>
      </c>
      <c r="AE23" s="1"/>
    </row>
    <row r="24" spans="1:31" x14ac:dyDescent="0.25">
      <c r="A24" s="128" t="s">
        <v>299</v>
      </c>
      <c r="B24" s="13"/>
      <c r="C24" s="14">
        <v>44079</v>
      </c>
      <c r="D24" s="4"/>
      <c r="E24" s="4"/>
      <c r="F24" s="4"/>
      <c r="G24" s="4" t="s">
        <v>259</v>
      </c>
      <c r="H24" s="4"/>
      <c r="I24" s="4"/>
      <c r="J24" s="4"/>
      <c r="K24" s="4" t="s">
        <v>259</v>
      </c>
      <c r="L24" s="4"/>
      <c r="M24" s="4"/>
      <c r="N24" s="4"/>
      <c r="O24" s="4"/>
      <c r="P24" s="4"/>
      <c r="Q24" s="1"/>
      <c r="R24" s="1"/>
      <c r="S24" s="1"/>
      <c r="T24" s="1"/>
      <c r="U24" s="1"/>
      <c r="V24" s="1"/>
      <c r="W24" s="4" t="s">
        <v>259</v>
      </c>
      <c r="X24" s="1"/>
      <c r="Y24" s="1"/>
      <c r="Z24" s="1"/>
      <c r="AA24" s="4" t="s">
        <v>259</v>
      </c>
      <c r="AB24" s="1"/>
      <c r="AC24" s="1"/>
      <c r="AD24" s="4" t="s">
        <v>259</v>
      </c>
      <c r="AE24" s="1"/>
    </row>
    <row r="25" spans="1:31" x14ac:dyDescent="0.25">
      <c r="A25" s="128" t="s">
        <v>300</v>
      </c>
      <c r="B25" s="13"/>
      <c r="C25" s="14">
        <v>44084</v>
      </c>
      <c r="D25" s="4"/>
      <c r="E25" s="4"/>
      <c r="F25" s="4" t="s">
        <v>259</v>
      </c>
      <c r="G25" s="4"/>
      <c r="H25" s="4"/>
      <c r="I25" s="4"/>
      <c r="J25" s="4"/>
      <c r="K25" s="4"/>
      <c r="L25" s="4"/>
      <c r="M25" s="4"/>
      <c r="N25" s="4"/>
      <c r="O25" s="4" t="s">
        <v>259</v>
      </c>
      <c r="P25" s="4"/>
      <c r="Q25" s="1"/>
      <c r="R25" s="1"/>
      <c r="S25" s="1"/>
      <c r="T25" s="1"/>
      <c r="U25" s="1"/>
      <c r="V25" s="1"/>
      <c r="W25" s="4"/>
      <c r="X25" s="1"/>
      <c r="Y25" s="1"/>
      <c r="Z25" s="1"/>
      <c r="AA25" s="4" t="s">
        <v>77</v>
      </c>
      <c r="AB25" s="1"/>
      <c r="AC25" s="1"/>
      <c r="AD25" s="4" t="s">
        <v>77</v>
      </c>
      <c r="AE25" s="1"/>
    </row>
    <row r="26" spans="1:31" x14ac:dyDescent="0.25">
      <c r="A26" s="128" t="s">
        <v>301</v>
      </c>
      <c r="B26" s="13"/>
      <c r="C26" s="14">
        <v>44088</v>
      </c>
      <c r="D26" s="4"/>
      <c r="E26" s="4"/>
      <c r="F26" s="4" t="s">
        <v>259</v>
      </c>
      <c r="G26" s="4"/>
      <c r="H26" s="4"/>
      <c r="I26" s="4"/>
      <c r="J26" s="4"/>
      <c r="K26" s="4"/>
      <c r="L26" s="4"/>
      <c r="M26" s="4"/>
      <c r="N26" s="4"/>
      <c r="O26" s="4" t="s">
        <v>259</v>
      </c>
      <c r="P26" s="4"/>
      <c r="Q26" s="1"/>
      <c r="R26" s="1"/>
      <c r="S26" s="1"/>
      <c r="T26" s="1"/>
      <c r="U26" s="1"/>
      <c r="V26" s="1"/>
      <c r="W26" s="4"/>
      <c r="X26" s="1"/>
      <c r="Y26" s="1"/>
      <c r="Z26" s="1"/>
      <c r="AA26" s="4" t="s">
        <v>77</v>
      </c>
      <c r="AB26" s="1"/>
      <c r="AC26" s="1"/>
      <c r="AD26" s="4" t="s">
        <v>77</v>
      </c>
      <c r="AE26" s="1"/>
    </row>
    <row r="27" spans="1:31" x14ac:dyDescent="0.25">
      <c r="A27" s="128" t="s">
        <v>302</v>
      </c>
      <c r="B27" s="13"/>
      <c r="C27" s="14">
        <v>44088</v>
      </c>
      <c r="D27" s="4"/>
      <c r="E27" s="4"/>
      <c r="F27" s="4" t="s">
        <v>259</v>
      </c>
      <c r="G27" s="4"/>
      <c r="H27" s="4"/>
      <c r="I27" s="4"/>
      <c r="J27" s="4"/>
      <c r="K27" s="4"/>
      <c r="L27" s="4"/>
      <c r="M27" s="4"/>
      <c r="N27" s="4"/>
      <c r="O27" s="4" t="s">
        <v>259</v>
      </c>
      <c r="P27" s="4"/>
      <c r="Q27" s="1"/>
      <c r="R27" s="1"/>
      <c r="S27" s="1"/>
      <c r="T27" s="1"/>
      <c r="U27" s="1"/>
      <c r="V27" s="1"/>
      <c r="W27" s="4"/>
      <c r="X27" s="1"/>
      <c r="Y27" s="1"/>
      <c r="Z27" s="1"/>
      <c r="AA27" s="4" t="s">
        <v>77</v>
      </c>
      <c r="AB27" s="1"/>
      <c r="AC27" s="1"/>
      <c r="AD27" s="4" t="s">
        <v>77</v>
      </c>
      <c r="AE27" s="1"/>
    </row>
    <row r="28" spans="1:31" x14ac:dyDescent="0.25">
      <c r="A28" s="128" t="s">
        <v>303</v>
      </c>
      <c r="B28" s="13"/>
      <c r="C28" s="14">
        <v>44090</v>
      </c>
      <c r="D28" s="4"/>
      <c r="E28" s="4"/>
      <c r="F28" s="4" t="s">
        <v>259</v>
      </c>
      <c r="G28" s="4"/>
      <c r="H28" s="4"/>
      <c r="I28" s="4"/>
      <c r="J28" s="4"/>
      <c r="K28" s="4"/>
      <c r="L28" s="4"/>
      <c r="M28" s="4"/>
      <c r="N28" s="4"/>
      <c r="O28" s="4" t="s">
        <v>259</v>
      </c>
      <c r="P28" s="4"/>
      <c r="Q28" s="1"/>
      <c r="R28" s="1"/>
      <c r="S28" s="1"/>
      <c r="T28" s="1"/>
      <c r="U28" s="1"/>
      <c r="V28" s="1"/>
      <c r="W28" s="4"/>
      <c r="X28" s="1"/>
      <c r="Y28" s="1"/>
      <c r="Z28" s="1"/>
      <c r="AA28" s="4" t="s">
        <v>77</v>
      </c>
      <c r="AB28" s="1"/>
      <c r="AC28" s="1"/>
      <c r="AD28" s="4" t="s">
        <v>77</v>
      </c>
      <c r="AE28" s="1"/>
    </row>
    <row r="29" spans="1:31" x14ac:dyDescent="0.25">
      <c r="A29" s="128" t="s">
        <v>304</v>
      </c>
      <c r="B29" s="13"/>
      <c r="C29" s="14">
        <v>44092</v>
      </c>
      <c r="D29" s="4"/>
      <c r="E29" s="4"/>
      <c r="F29" s="4" t="s">
        <v>259</v>
      </c>
      <c r="G29" s="4"/>
      <c r="H29" s="4"/>
      <c r="I29" s="4"/>
      <c r="J29" s="4"/>
      <c r="K29" s="4"/>
      <c r="L29" s="4"/>
      <c r="M29" s="4"/>
      <c r="N29" s="4"/>
      <c r="O29" s="4" t="s">
        <v>259</v>
      </c>
      <c r="P29" s="4"/>
      <c r="Q29" s="1"/>
      <c r="R29" s="1"/>
      <c r="S29" s="1"/>
      <c r="T29" s="1"/>
      <c r="U29" s="1"/>
      <c r="V29" s="1"/>
      <c r="W29" s="4"/>
      <c r="X29" s="1"/>
      <c r="Y29" s="1"/>
      <c r="Z29" s="1"/>
      <c r="AA29" s="4" t="s">
        <v>77</v>
      </c>
      <c r="AB29" s="1"/>
      <c r="AC29" s="1"/>
      <c r="AD29" s="4" t="s">
        <v>77</v>
      </c>
      <c r="AE29" s="1"/>
    </row>
    <row r="30" spans="1:31" x14ac:dyDescent="0.25">
      <c r="A30" s="128" t="s">
        <v>360</v>
      </c>
      <c r="B30" s="13"/>
      <c r="C30" s="14">
        <v>44099</v>
      </c>
      <c r="D30" s="4"/>
      <c r="E30" s="4"/>
      <c r="F30" s="4"/>
      <c r="G30" s="4" t="s">
        <v>259</v>
      </c>
      <c r="H30" s="4"/>
      <c r="I30" s="4"/>
      <c r="J30" s="4"/>
      <c r="K30" s="4" t="s">
        <v>259</v>
      </c>
      <c r="L30" s="4"/>
      <c r="M30" s="4"/>
      <c r="N30" s="4"/>
      <c r="O30" s="4"/>
      <c r="P30" s="4"/>
      <c r="Q30" s="1"/>
      <c r="R30" s="1"/>
      <c r="S30" s="1"/>
      <c r="T30" s="1"/>
      <c r="U30" s="1"/>
      <c r="V30" s="1"/>
      <c r="W30" s="4" t="s">
        <v>259</v>
      </c>
      <c r="X30" s="1"/>
      <c r="Y30" s="1"/>
      <c r="Z30" s="1"/>
      <c r="AA30" s="4" t="s">
        <v>259</v>
      </c>
      <c r="AB30" s="1"/>
      <c r="AC30" s="1"/>
      <c r="AD30" s="4" t="s">
        <v>259</v>
      </c>
      <c r="AE30" s="1"/>
    </row>
    <row r="31" spans="1:31" x14ac:dyDescent="0.25">
      <c r="A31" s="128" t="s">
        <v>361</v>
      </c>
      <c r="B31" s="13"/>
      <c r="C31" s="14">
        <v>44137</v>
      </c>
      <c r="D31" s="4"/>
      <c r="E31" s="4"/>
      <c r="F31" s="4"/>
      <c r="G31" s="4" t="s">
        <v>259</v>
      </c>
      <c r="H31" s="4"/>
      <c r="I31" s="4"/>
      <c r="J31" s="4"/>
      <c r="K31" s="4" t="s">
        <v>259</v>
      </c>
      <c r="L31" s="4"/>
      <c r="M31" s="4"/>
      <c r="N31" s="4"/>
      <c r="O31" s="4"/>
      <c r="P31" s="4"/>
      <c r="Q31" s="1"/>
      <c r="R31" s="1"/>
      <c r="S31" s="1"/>
      <c r="T31" s="1"/>
      <c r="U31" s="1"/>
      <c r="V31" s="1"/>
      <c r="W31" s="4" t="s">
        <v>259</v>
      </c>
      <c r="X31" s="1"/>
      <c r="Y31" s="1"/>
      <c r="Z31" s="1"/>
      <c r="AA31" s="4" t="s">
        <v>259</v>
      </c>
      <c r="AB31" s="1"/>
      <c r="AC31" s="1"/>
      <c r="AD31" s="4" t="s">
        <v>259</v>
      </c>
      <c r="AE31" s="1"/>
    </row>
    <row r="32" spans="1:31" x14ac:dyDescent="0.25">
      <c r="A32" s="128" t="s">
        <v>362</v>
      </c>
      <c r="B32" s="13"/>
      <c r="C32" s="14">
        <v>44153</v>
      </c>
      <c r="D32" s="4"/>
      <c r="E32" s="4"/>
      <c r="F32" s="4"/>
      <c r="G32" s="4" t="s">
        <v>259</v>
      </c>
      <c r="H32" s="4"/>
      <c r="I32" s="4"/>
      <c r="J32" s="4"/>
      <c r="K32" s="4" t="s">
        <v>259</v>
      </c>
      <c r="L32" s="4"/>
      <c r="M32" s="4"/>
      <c r="N32" s="4"/>
      <c r="O32" s="4"/>
      <c r="P32" s="4"/>
      <c r="Q32" s="1"/>
      <c r="R32" s="1"/>
      <c r="S32" s="1"/>
      <c r="T32" s="1"/>
      <c r="U32" s="1"/>
      <c r="V32" s="1"/>
      <c r="W32" s="4" t="s">
        <v>259</v>
      </c>
      <c r="X32" s="1"/>
      <c r="Y32" s="1"/>
      <c r="Z32" s="1"/>
      <c r="AA32" s="4" t="s">
        <v>259</v>
      </c>
      <c r="AB32" s="1"/>
      <c r="AC32" s="1"/>
      <c r="AD32" s="4" t="s">
        <v>259</v>
      </c>
      <c r="AE32" s="1"/>
    </row>
    <row r="33" spans="1:31" x14ac:dyDescent="0.25">
      <c r="A33" s="128" t="s">
        <v>363</v>
      </c>
      <c r="B33" s="13"/>
      <c r="C33" s="14">
        <v>44186</v>
      </c>
      <c r="D33" s="4"/>
      <c r="E33" s="4"/>
      <c r="F33" s="4"/>
      <c r="G33" s="4" t="s">
        <v>259</v>
      </c>
      <c r="H33" s="4"/>
      <c r="I33" s="4"/>
      <c r="J33" s="4"/>
      <c r="K33" s="4" t="s">
        <v>259</v>
      </c>
      <c r="L33" s="4"/>
      <c r="M33" s="4"/>
      <c r="N33" s="4"/>
      <c r="O33" s="4"/>
      <c r="P33" s="4"/>
      <c r="Q33" s="1"/>
      <c r="R33" s="1"/>
      <c r="S33" s="1"/>
      <c r="T33" s="1"/>
      <c r="U33" s="1"/>
      <c r="V33" s="1"/>
      <c r="W33" s="4" t="s">
        <v>259</v>
      </c>
      <c r="X33" s="1"/>
      <c r="Y33" s="1"/>
      <c r="Z33" s="1"/>
      <c r="AA33" s="4" t="s">
        <v>259</v>
      </c>
      <c r="AB33" s="1"/>
      <c r="AC33" s="1"/>
      <c r="AD33" s="4" t="s">
        <v>259</v>
      </c>
      <c r="AE33" s="1"/>
    </row>
    <row r="34" spans="1:31" x14ac:dyDescent="0.25">
      <c r="A34" s="4"/>
      <c r="B34" s="13"/>
      <c r="C34" s="14"/>
      <c r="D34" s="4"/>
      <c r="E34" s="4"/>
      <c r="F34" s="4"/>
      <c r="G34" s="4"/>
      <c r="H34" s="4"/>
      <c r="I34" s="4"/>
      <c r="J34" s="4"/>
      <c r="K34" s="4"/>
      <c r="L34" s="4"/>
      <c r="M34" s="4"/>
      <c r="N34" s="4"/>
      <c r="O34" s="4"/>
      <c r="P34" s="4"/>
      <c r="Q34" s="1"/>
      <c r="R34" s="1"/>
      <c r="S34" s="1"/>
      <c r="T34" s="1"/>
      <c r="U34" s="1"/>
      <c r="V34" s="1"/>
      <c r="W34" s="4"/>
      <c r="X34" s="1"/>
      <c r="Y34" s="1"/>
      <c r="Z34" s="1"/>
      <c r="AA34" s="4"/>
      <c r="AB34" s="1"/>
      <c r="AC34" s="1"/>
      <c r="AD34" s="4"/>
      <c r="AE34" s="1"/>
    </row>
    <row r="35" spans="1:31" x14ac:dyDescent="0.25">
      <c r="A35" s="4"/>
      <c r="B35" s="13"/>
      <c r="C35" s="14"/>
      <c r="D35" s="4"/>
      <c r="E35" s="4"/>
      <c r="F35" s="4"/>
      <c r="G35" s="4"/>
      <c r="H35" s="4"/>
      <c r="I35" s="4"/>
      <c r="J35" s="4"/>
      <c r="K35" s="4"/>
      <c r="L35" s="4"/>
      <c r="M35" s="4"/>
      <c r="N35" s="4"/>
      <c r="O35" s="4"/>
      <c r="P35" s="4"/>
      <c r="Q35" s="1"/>
      <c r="R35" s="1"/>
      <c r="S35" s="1"/>
      <c r="T35" s="1"/>
      <c r="U35" s="1"/>
      <c r="V35" s="1"/>
      <c r="W35" s="4"/>
      <c r="X35" s="1"/>
      <c r="Y35" s="1"/>
      <c r="Z35" s="1"/>
      <c r="AA35" s="4"/>
      <c r="AB35" s="1"/>
      <c r="AC35" s="1"/>
      <c r="AD35" s="4"/>
      <c r="AE35" s="1"/>
    </row>
    <row r="36" spans="1:31" x14ac:dyDescent="0.25">
      <c r="A36" s="4"/>
      <c r="B36" s="17"/>
      <c r="C36" s="1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31" x14ac:dyDescent="0.25">
      <c r="A37" s="4"/>
      <c r="B37" s="13"/>
      <c r="C37" s="14"/>
      <c r="D37" s="4"/>
      <c r="E37" s="4"/>
      <c r="F37" s="4"/>
      <c r="G37" s="4"/>
      <c r="H37" s="4"/>
      <c r="I37" s="4"/>
      <c r="J37" s="4"/>
      <c r="K37" s="4"/>
      <c r="L37" s="4"/>
      <c r="M37" s="4"/>
      <c r="N37" s="4"/>
      <c r="O37" s="4"/>
      <c r="P37" s="4"/>
      <c r="Q37" s="1"/>
      <c r="R37" s="1"/>
      <c r="S37" s="1"/>
      <c r="T37" s="1"/>
      <c r="U37" s="1"/>
      <c r="V37" s="1"/>
      <c r="W37" s="4"/>
      <c r="X37" s="1"/>
      <c r="Y37" s="1"/>
      <c r="Z37" s="1"/>
      <c r="AA37" s="4"/>
      <c r="AB37" s="1"/>
      <c r="AC37" s="1"/>
      <c r="AD37" s="4"/>
      <c r="AE37" s="1"/>
    </row>
    <row r="38" spans="1:31" x14ac:dyDescent="0.25">
      <c r="A38" s="4"/>
      <c r="B38" s="13"/>
      <c r="C38" s="14"/>
      <c r="D38" s="4"/>
      <c r="E38" s="4"/>
      <c r="F38" s="4"/>
      <c r="G38" s="4"/>
      <c r="H38" s="4"/>
      <c r="I38" s="4"/>
      <c r="J38" s="4"/>
      <c r="K38" s="4"/>
      <c r="L38" s="4"/>
      <c r="M38" s="4"/>
      <c r="N38" s="4"/>
      <c r="O38" s="4"/>
      <c r="P38" s="4"/>
      <c r="Q38" s="1"/>
      <c r="R38" s="1"/>
      <c r="S38" s="1"/>
      <c r="T38" s="1"/>
      <c r="U38" s="1"/>
      <c r="V38" s="1"/>
      <c r="W38" s="4"/>
      <c r="X38" s="1"/>
      <c r="Y38" s="1"/>
      <c r="Z38" s="1"/>
      <c r="AA38" s="4"/>
      <c r="AB38" s="1"/>
      <c r="AC38" s="1"/>
      <c r="AD38" s="4"/>
      <c r="AE38" s="1"/>
    </row>
    <row r="39" spans="1:31" x14ac:dyDescent="0.25">
      <c r="A39" s="4"/>
      <c r="B39" s="13"/>
      <c r="C39" s="14"/>
      <c r="D39" s="4"/>
      <c r="E39" s="4">
        <v>10</v>
      </c>
      <c r="F39" s="4">
        <v>11</v>
      </c>
      <c r="G39" s="4">
        <v>6</v>
      </c>
      <c r="H39" s="4"/>
      <c r="I39" s="4"/>
      <c r="J39" s="4"/>
      <c r="K39" s="4">
        <v>16</v>
      </c>
      <c r="L39" s="4"/>
      <c r="M39" s="4"/>
      <c r="N39" s="4"/>
      <c r="O39" s="4">
        <v>11</v>
      </c>
      <c r="P39" s="4"/>
      <c r="Q39" s="1"/>
      <c r="R39" s="1"/>
      <c r="S39" s="1"/>
      <c r="T39" s="1"/>
      <c r="U39" s="1"/>
      <c r="V39" s="1"/>
      <c r="W39" s="4">
        <v>16</v>
      </c>
      <c r="X39" s="1"/>
      <c r="Y39" s="1"/>
      <c r="Z39" s="1"/>
      <c r="AA39" s="4">
        <v>27</v>
      </c>
      <c r="AB39" s="1"/>
      <c r="AC39" s="1"/>
      <c r="AD39" s="4">
        <v>27</v>
      </c>
      <c r="AE39" s="1"/>
    </row>
  </sheetData>
  <mergeCells count="12">
    <mergeCell ref="AD4:AE4"/>
    <mergeCell ref="AB1:AE1"/>
    <mergeCell ref="B4:B5"/>
    <mergeCell ref="A4:A5"/>
    <mergeCell ref="P4:V4"/>
    <mergeCell ref="F2:T2"/>
    <mergeCell ref="W4:Z4"/>
    <mergeCell ref="AA4:AC4"/>
    <mergeCell ref="D4:D5"/>
    <mergeCell ref="C4:C5"/>
    <mergeCell ref="E4:I4"/>
    <mergeCell ref="J4:O4"/>
  </mergeCells>
  <pageMargins left="0" right="7.874015748031496E-2" top="0.74803149606299213" bottom="0.74803149606299213" header="0.31496062992125984" footer="0.31496062992125984"/>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Z58"/>
  <sheetViews>
    <sheetView topLeftCell="C1" zoomScale="89" zoomScaleNormal="89" workbookViewId="0">
      <selection activeCell="U63" sqref="U63"/>
    </sheetView>
  </sheetViews>
  <sheetFormatPr defaultRowHeight="15" x14ac:dyDescent="0.25"/>
  <cols>
    <col min="3" max="3" width="46" customWidth="1"/>
    <col min="4" max="9" width="5.85546875" style="34" customWidth="1"/>
    <col min="10" max="13" width="8.7109375" style="34" customWidth="1"/>
    <col min="14" max="22" width="6.5703125" style="34" customWidth="1"/>
    <col min="23" max="23" width="8.5703125" style="34" customWidth="1"/>
    <col min="24" max="26" width="6.5703125" style="34" customWidth="1"/>
  </cols>
  <sheetData>
    <row r="3" spans="2:26" ht="15" customHeight="1" x14ac:dyDescent="0.25">
      <c r="B3" s="161" t="s">
        <v>97</v>
      </c>
      <c r="C3" s="161" t="s">
        <v>98</v>
      </c>
      <c r="D3" s="161" t="s">
        <v>99</v>
      </c>
      <c r="E3" s="161"/>
      <c r="F3" s="161"/>
      <c r="G3" s="161"/>
      <c r="H3" s="161"/>
      <c r="I3" s="161"/>
      <c r="J3" s="161"/>
      <c r="K3" s="161"/>
      <c r="L3" s="161"/>
      <c r="M3" s="161"/>
      <c r="N3" s="161"/>
      <c r="O3" s="161"/>
      <c r="P3" s="161"/>
      <c r="Q3" s="161"/>
      <c r="R3" s="161"/>
      <c r="S3" s="161"/>
      <c r="T3" s="161"/>
      <c r="U3" s="161"/>
      <c r="V3" s="161"/>
      <c r="W3" s="161"/>
      <c r="X3" s="161"/>
      <c r="Y3" s="161"/>
      <c r="Z3" s="161"/>
    </row>
    <row r="4" spans="2:26" ht="15" customHeight="1" x14ac:dyDescent="0.25">
      <c r="B4" s="161"/>
      <c r="C4" s="161"/>
      <c r="D4" s="162" t="s">
        <v>319</v>
      </c>
      <c r="E4" s="163"/>
      <c r="F4" s="163"/>
      <c r="G4" s="163"/>
      <c r="H4" s="163"/>
      <c r="I4" s="163"/>
      <c r="J4" s="163"/>
      <c r="K4" s="163"/>
      <c r="L4" s="163"/>
      <c r="M4" s="164"/>
      <c r="N4" s="161" t="s">
        <v>322</v>
      </c>
      <c r="O4" s="161"/>
      <c r="P4" s="161"/>
      <c r="Q4" s="161"/>
      <c r="R4" s="161"/>
      <c r="S4" s="161"/>
      <c r="T4" s="161"/>
      <c r="U4" s="161"/>
      <c r="V4" s="161"/>
      <c r="W4" s="161"/>
      <c r="X4" s="161" t="s">
        <v>100</v>
      </c>
      <c r="Y4" s="161"/>
      <c r="Z4" s="161"/>
    </row>
    <row r="5" spans="2:26" x14ac:dyDescent="0.25">
      <c r="B5" s="161"/>
      <c r="C5" s="161"/>
      <c r="D5" s="165"/>
      <c r="E5" s="166"/>
      <c r="F5" s="166"/>
      <c r="G5" s="166"/>
      <c r="H5" s="166"/>
      <c r="I5" s="166"/>
      <c r="J5" s="166"/>
      <c r="K5" s="166"/>
      <c r="L5" s="166"/>
      <c r="M5" s="167"/>
      <c r="N5" s="161"/>
      <c r="O5" s="161"/>
      <c r="P5" s="161"/>
      <c r="Q5" s="161"/>
      <c r="R5" s="161"/>
      <c r="S5" s="161"/>
      <c r="T5" s="161"/>
      <c r="U5" s="161"/>
      <c r="V5" s="161"/>
      <c r="W5" s="161"/>
      <c r="X5" s="161"/>
      <c r="Y5" s="161"/>
      <c r="Z5" s="161"/>
    </row>
    <row r="6" spans="2:26" x14ac:dyDescent="0.25">
      <c r="B6" s="161"/>
      <c r="C6" s="161"/>
      <c r="D6" s="165"/>
      <c r="E6" s="166"/>
      <c r="F6" s="166"/>
      <c r="G6" s="166"/>
      <c r="H6" s="166"/>
      <c r="I6" s="166"/>
      <c r="J6" s="166"/>
      <c r="K6" s="166"/>
      <c r="L6" s="166"/>
      <c r="M6" s="167"/>
      <c r="N6" s="161"/>
      <c r="O6" s="161"/>
      <c r="P6" s="161"/>
      <c r="Q6" s="161"/>
      <c r="R6" s="161"/>
      <c r="S6" s="161"/>
      <c r="T6" s="161"/>
      <c r="U6" s="161"/>
      <c r="V6" s="161"/>
      <c r="W6" s="161"/>
      <c r="X6" s="161"/>
      <c r="Y6" s="161"/>
      <c r="Z6" s="161"/>
    </row>
    <row r="7" spans="2:26" x14ac:dyDescent="0.25">
      <c r="B7" s="161"/>
      <c r="C7" s="161"/>
      <c r="D7" s="168"/>
      <c r="E7" s="169"/>
      <c r="F7" s="169"/>
      <c r="G7" s="169"/>
      <c r="H7" s="169"/>
      <c r="I7" s="169"/>
      <c r="J7" s="169"/>
      <c r="K7" s="169"/>
      <c r="L7" s="169"/>
      <c r="M7" s="170"/>
      <c r="N7" s="161"/>
      <c r="O7" s="161"/>
      <c r="P7" s="161"/>
      <c r="Q7" s="161"/>
      <c r="R7" s="161"/>
      <c r="S7" s="161"/>
      <c r="T7" s="161"/>
      <c r="U7" s="161"/>
      <c r="V7" s="161"/>
      <c r="W7" s="161"/>
      <c r="X7" s="161"/>
      <c r="Y7" s="161"/>
      <c r="Z7" s="161"/>
    </row>
    <row r="8" spans="2:26" ht="28.5" customHeight="1" x14ac:dyDescent="0.25">
      <c r="B8" s="161"/>
      <c r="C8" s="161"/>
      <c r="D8" s="171" t="s">
        <v>101</v>
      </c>
      <c r="E8" s="172"/>
      <c r="F8" s="173"/>
      <c r="G8" s="171" t="s">
        <v>102</v>
      </c>
      <c r="H8" s="172"/>
      <c r="I8" s="173"/>
      <c r="J8" s="171" t="s">
        <v>103</v>
      </c>
      <c r="K8" s="173"/>
      <c r="L8" s="171" t="s">
        <v>104</v>
      </c>
      <c r="M8" s="173"/>
      <c r="N8" s="161" t="s">
        <v>101</v>
      </c>
      <c r="O8" s="161"/>
      <c r="P8" s="161"/>
      <c r="Q8" s="161" t="s">
        <v>102</v>
      </c>
      <c r="R8" s="161"/>
      <c r="S8" s="161"/>
      <c r="T8" s="161" t="s">
        <v>103</v>
      </c>
      <c r="U8" s="161"/>
      <c r="V8" s="171" t="s">
        <v>104</v>
      </c>
      <c r="W8" s="173"/>
      <c r="X8" s="161"/>
      <c r="Y8" s="161"/>
      <c r="Z8" s="161"/>
    </row>
    <row r="9" spans="2:26" ht="32.25" customHeight="1" x14ac:dyDescent="0.25">
      <c r="B9" s="30"/>
      <c r="C9" s="30" t="s">
        <v>253</v>
      </c>
      <c r="D9" s="31" t="s">
        <v>105</v>
      </c>
      <c r="E9" s="31" t="s">
        <v>106</v>
      </c>
      <c r="F9" s="31" t="s">
        <v>107</v>
      </c>
      <c r="G9" s="31" t="s">
        <v>105</v>
      </c>
      <c r="H9" s="31" t="s">
        <v>106</v>
      </c>
      <c r="I9" s="31" t="s">
        <v>107</v>
      </c>
      <c r="J9" s="31" t="s">
        <v>106</v>
      </c>
      <c r="K9" s="31" t="s">
        <v>107</v>
      </c>
      <c r="L9" s="31" t="s">
        <v>106</v>
      </c>
      <c r="M9" s="31" t="s">
        <v>107</v>
      </c>
      <c r="N9" s="31" t="s">
        <v>105</v>
      </c>
      <c r="O9" s="31" t="s">
        <v>106</v>
      </c>
      <c r="P9" s="31" t="s">
        <v>107</v>
      </c>
      <c r="Q9" s="31" t="s">
        <v>105</v>
      </c>
      <c r="R9" s="31" t="s">
        <v>106</v>
      </c>
      <c r="S9" s="31" t="s">
        <v>107</v>
      </c>
      <c r="T9" s="31" t="s">
        <v>106</v>
      </c>
      <c r="U9" s="31" t="s">
        <v>107</v>
      </c>
      <c r="V9" s="31" t="s">
        <v>106</v>
      </c>
      <c r="W9" s="31" t="s">
        <v>107</v>
      </c>
      <c r="X9" s="31" t="s">
        <v>105</v>
      </c>
      <c r="Y9" s="31" t="s">
        <v>106</v>
      </c>
      <c r="Z9" s="31" t="s">
        <v>107</v>
      </c>
    </row>
    <row r="10" spans="2:26" ht="51" hidden="1" customHeight="1" x14ac:dyDescent="0.25">
      <c r="B10" s="29">
        <v>1</v>
      </c>
      <c r="C10" s="32" t="s">
        <v>108</v>
      </c>
      <c r="D10" s="132">
        <f>D11+D12</f>
        <v>0</v>
      </c>
      <c r="E10" s="132">
        <f t="shared" ref="E10:Z10" si="0">E11+E12</f>
        <v>0</v>
      </c>
      <c r="F10" s="132">
        <f t="shared" si="0"/>
        <v>0</v>
      </c>
      <c r="G10" s="132">
        <f t="shared" si="0"/>
        <v>0</v>
      </c>
      <c r="H10" s="132">
        <f t="shared" si="0"/>
        <v>0</v>
      </c>
      <c r="I10" s="132">
        <f t="shared" si="0"/>
        <v>0</v>
      </c>
      <c r="J10" s="132">
        <f t="shared" si="0"/>
        <v>0</v>
      </c>
      <c r="K10" s="132">
        <f t="shared" si="0"/>
        <v>12</v>
      </c>
      <c r="L10" s="132"/>
      <c r="M10" s="132">
        <f t="shared" si="0"/>
        <v>5466</v>
      </c>
      <c r="N10" s="29">
        <f t="shared" si="0"/>
        <v>0</v>
      </c>
      <c r="O10" s="29">
        <f t="shared" si="0"/>
        <v>0</v>
      </c>
      <c r="P10" s="29">
        <f t="shared" si="0"/>
        <v>0</v>
      </c>
      <c r="Q10" s="29">
        <f t="shared" si="0"/>
        <v>0</v>
      </c>
      <c r="R10" s="29">
        <f t="shared" si="0"/>
        <v>0</v>
      </c>
      <c r="S10" s="29">
        <f t="shared" si="0"/>
        <v>0</v>
      </c>
      <c r="T10" s="29">
        <f t="shared" si="0"/>
        <v>0</v>
      </c>
      <c r="U10" s="29">
        <f t="shared" si="0"/>
        <v>13</v>
      </c>
      <c r="V10" s="125"/>
      <c r="W10" s="29">
        <f t="shared" si="0"/>
        <v>5490</v>
      </c>
      <c r="X10" s="29">
        <f t="shared" si="0"/>
        <v>0</v>
      </c>
      <c r="Y10" s="29">
        <f t="shared" si="0"/>
        <v>0</v>
      </c>
      <c r="Z10" s="29">
        <f t="shared" si="0"/>
        <v>-12</v>
      </c>
    </row>
    <row r="11" spans="2:26" ht="15" hidden="1" customHeight="1" x14ac:dyDescent="0.25">
      <c r="B11" s="29">
        <v>2</v>
      </c>
      <c r="C11" s="30" t="s">
        <v>109</v>
      </c>
      <c r="D11" s="132">
        <f>D15+D19+D23+D27+D31+D35+D39</f>
        <v>0</v>
      </c>
      <c r="E11" s="132">
        <f t="shared" ref="E11:W12" si="1">E15+E19+E23+E27+E31+E35+E39</f>
        <v>0</v>
      </c>
      <c r="F11" s="132">
        <f t="shared" si="1"/>
        <v>0</v>
      </c>
      <c r="G11" s="132">
        <f t="shared" si="1"/>
        <v>0</v>
      </c>
      <c r="H11" s="132">
        <f t="shared" si="1"/>
        <v>0</v>
      </c>
      <c r="I11" s="132">
        <f t="shared" si="1"/>
        <v>0</v>
      </c>
      <c r="J11" s="132">
        <f t="shared" si="1"/>
        <v>0</v>
      </c>
      <c r="K11" s="132">
        <f t="shared" si="1"/>
        <v>0</v>
      </c>
      <c r="L11" s="132"/>
      <c r="M11" s="132">
        <f t="shared" si="1"/>
        <v>5242</v>
      </c>
      <c r="N11" s="29">
        <f t="shared" si="1"/>
        <v>0</v>
      </c>
      <c r="O11" s="29">
        <f t="shared" si="1"/>
        <v>0</v>
      </c>
      <c r="P11" s="29">
        <f t="shared" si="1"/>
        <v>0</v>
      </c>
      <c r="Q11" s="29">
        <f t="shared" si="1"/>
        <v>0</v>
      </c>
      <c r="R11" s="29">
        <f t="shared" si="1"/>
        <v>0</v>
      </c>
      <c r="S11" s="29">
        <f t="shared" si="1"/>
        <v>0</v>
      </c>
      <c r="T11" s="29">
        <f t="shared" si="1"/>
        <v>0</v>
      </c>
      <c r="U11" s="29">
        <f t="shared" si="1"/>
        <v>0</v>
      </c>
      <c r="V11" s="125"/>
      <c r="W11" s="29">
        <f t="shared" si="1"/>
        <v>5265</v>
      </c>
      <c r="X11" s="31">
        <f t="shared" ref="X11:X12" si="2">D11+G11-N11-Q11</f>
        <v>0</v>
      </c>
      <c r="Y11" s="31">
        <f t="shared" ref="Y11:Y12" si="3">E11+H11+J11-O11-R11-T11</f>
        <v>0</v>
      </c>
      <c r="Z11" s="31">
        <f t="shared" ref="Z11:Z12" si="4">F11+I11+K11+M11-P11-S11-W11</f>
        <v>-23</v>
      </c>
    </row>
    <row r="12" spans="2:26" ht="15" hidden="1" customHeight="1" x14ac:dyDescent="0.25">
      <c r="B12" s="29">
        <v>3</v>
      </c>
      <c r="C12" s="30" t="s">
        <v>110</v>
      </c>
      <c r="D12" s="132">
        <f>D16+D20+D24+D28+D32+D36+D40</f>
        <v>0</v>
      </c>
      <c r="E12" s="132">
        <f t="shared" si="1"/>
        <v>0</v>
      </c>
      <c r="F12" s="132">
        <f t="shared" si="1"/>
        <v>0</v>
      </c>
      <c r="G12" s="132">
        <f t="shared" si="1"/>
        <v>0</v>
      </c>
      <c r="H12" s="132">
        <f t="shared" si="1"/>
        <v>0</v>
      </c>
      <c r="I12" s="132">
        <f t="shared" si="1"/>
        <v>0</v>
      </c>
      <c r="J12" s="132">
        <f t="shared" si="1"/>
        <v>0</v>
      </c>
      <c r="K12" s="132">
        <f t="shared" si="1"/>
        <v>12</v>
      </c>
      <c r="L12" s="132"/>
      <c r="M12" s="132">
        <f t="shared" si="1"/>
        <v>224</v>
      </c>
      <c r="N12" s="29">
        <f t="shared" si="1"/>
        <v>0</v>
      </c>
      <c r="O12" s="29">
        <f t="shared" si="1"/>
        <v>0</v>
      </c>
      <c r="P12" s="29">
        <f t="shared" si="1"/>
        <v>0</v>
      </c>
      <c r="Q12" s="29">
        <f t="shared" si="1"/>
        <v>0</v>
      </c>
      <c r="R12" s="29">
        <f t="shared" si="1"/>
        <v>0</v>
      </c>
      <c r="S12" s="29">
        <f t="shared" si="1"/>
        <v>0</v>
      </c>
      <c r="T12" s="29">
        <f t="shared" si="1"/>
        <v>0</v>
      </c>
      <c r="U12" s="29">
        <f t="shared" si="1"/>
        <v>13</v>
      </c>
      <c r="V12" s="125"/>
      <c r="W12" s="29">
        <f t="shared" si="1"/>
        <v>225</v>
      </c>
      <c r="X12" s="31">
        <f t="shared" si="2"/>
        <v>0</v>
      </c>
      <c r="Y12" s="31">
        <f t="shared" si="3"/>
        <v>0</v>
      </c>
      <c r="Z12" s="31">
        <f t="shared" si="4"/>
        <v>11</v>
      </c>
    </row>
    <row r="13" spans="2:26" ht="15" hidden="1" customHeight="1" x14ac:dyDescent="0.25">
      <c r="C13" s="33" t="s">
        <v>111</v>
      </c>
    </row>
    <row r="14" spans="2:26" ht="51" hidden="1" customHeight="1" x14ac:dyDescent="0.25">
      <c r="B14" s="29">
        <v>1</v>
      </c>
      <c r="C14" s="32" t="s">
        <v>108</v>
      </c>
      <c r="D14" s="132">
        <f>D15+D16</f>
        <v>0</v>
      </c>
      <c r="E14" s="132">
        <f t="shared" ref="E14:Z14" si="5">E15+E16</f>
        <v>0</v>
      </c>
      <c r="F14" s="132">
        <f t="shared" si="5"/>
        <v>0</v>
      </c>
      <c r="G14" s="132">
        <f t="shared" si="5"/>
        <v>0</v>
      </c>
      <c r="H14" s="132">
        <f t="shared" si="5"/>
        <v>0</v>
      </c>
      <c r="I14" s="132">
        <f t="shared" si="5"/>
        <v>0</v>
      </c>
      <c r="J14" s="132">
        <f t="shared" si="5"/>
        <v>0</v>
      </c>
      <c r="K14" s="132">
        <f t="shared" si="5"/>
        <v>0</v>
      </c>
      <c r="L14" s="132"/>
      <c r="M14" s="132">
        <f t="shared" si="5"/>
        <v>0</v>
      </c>
      <c r="N14" s="29">
        <f t="shared" si="5"/>
        <v>0</v>
      </c>
      <c r="O14" s="29">
        <f t="shared" si="5"/>
        <v>0</v>
      </c>
      <c r="P14" s="29">
        <f t="shared" si="5"/>
        <v>0</v>
      </c>
      <c r="Q14" s="29">
        <f t="shared" si="5"/>
        <v>0</v>
      </c>
      <c r="R14" s="29">
        <f t="shared" si="5"/>
        <v>0</v>
      </c>
      <c r="S14" s="29">
        <f t="shared" si="5"/>
        <v>0</v>
      </c>
      <c r="T14" s="29">
        <f t="shared" si="5"/>
        <v>0</v>
      </c>
      <c r="U14" s="29">
        <f t="shared" si="5"/>
        <v>0</v>
      </c>
      <c r="V14" s="125"/>
      <c r="W14" s="29">
        <f t="shared" si="5"/>
        <v>0</v>
      </c>
      <c r="X14" s="29">
        <f t="shared" si="5"/>
        <v>0</v>
      </c>
      <c r="Y14" s="29">
        <f t="shared" si="5"/>
        <v>0</v>
      </c>
      <c r="Z14" s="29">
        <f t="shared" si="5"/>
        <v>0</v>
      </c>
    </row>
    <row r="15" spans="2:26" ht="15" hidden="1" customHeight="1" x14ac:dyDescent="0.25">
      <c r="B15" s="29">
        <v>2</v>
      </c>
      <c r="C15" s="30" t="s">
        <v>109</v>
      </c>
      <c r="D15" s="132"/>
      <c r="E15" s="132"/>
      <c r="F15" s="132"/>
      <c r="G15" s="132"/>
      <c r="H15" s="132"/>
      <c r="I15" s="132"/>
      <c r="J15" s="31"/>
      <c r="K15" s="31"/>
      <c r="L15" s="31"/>
      <c r="M15" s="31"/>
      <c r="N15" s="29"/>
      <c r="O15" s="29"/>
      <c r="P15" s="29"/>
      <c r="Q15" s="29"/>
      <c r="R15" s="29"/>
      <c r="S15" s="29"/>
      <c r="T15" s="31"/>
      <c r="U15" s="31"/>
      <c r="V15" s="31"/>
      <c r="W15" s="31"/>
      <c r="X15" s="31">
        <f t="shared" ref="X15:X16" si="6">D15+G15-N15-Q15</f>
        <v>0</v>
      </c>
      <c r="Y15" s="31">
        <f t="shared" ref="Y15:Y16" si="7">E15+H15+J15-O15-R15-T15</f>
        <v>0</v>
      </c>
      <c r="Z15" s="31">
        <f t="shared" ref="Z15:Z16" si="8">F15+I15+K15+M15-P15-S15-W15</f>
        <v>0</v>
      </c>
    </row>
    <row r="16" spans="2:26" ht="15" hidden="1" customHeight="1" x14ac:dyDescent="0.25">
      <c r="B16" s="29">
        <v>3</v>
      </c>
      <c r="C16" s="30" t="s">
        <v>110</v>
      </c>
      <c r="D16" s="132"/>
      <c r="E16" s="132"/>
      <c r="F16" s="132"/>
      <c r="G16" s="132"/>
      <c r="H16" s="132"/>
      <c r="I16" s="132"/>
      <c r="J16" s="31"/>
      <c r="K16" s="31"/>
      <c r="L16" s="31"/>
      <c r="M16" s="31"/>
      <c r="N16" s="29"/>
      <c r="O16" s="29"/>
      <c r="P16" s="29"/>
      <c r="Q16" s="29"/>
      <c r="R16" s="29"/>
      <c r="S16" s="29"/>
      <c r="T16" s="31"/>
      <c r="U16" s="31"/>
      <c r="V16" s="31"/>
      <c r="W16" s="31"/>
      <c r="X16" s="31">
        <f t="shared" si="6"/>
        <v>0</v>
      </c>
      <c r="Y16" s="31">
        <f t="shared" si="7"/>
        <v>0</v>
      </c>
      <c r="Z16" s="31">
        <f t="shared" si="8"/>
        <v>0</v>
      </c>
    </row>
    <row r="17" spans="2:26" ht="15" hidden="1" customHeight="1" x14ac:dyDescent="0.25">
      <c r="C17" s="33" t="s">
        <v>112</v>
      </c>
    </row>
    <row r="18" spans="2:26" ht="51" hidden="1" customHeight="1" x14ac:dyDescent="0.25">
      <c r="B18" s="29">
        <v>1</v>
      </c>
      <c r="C18" s="32" t="s">
        <v>108</v>
      </c>
      <c r="D18" s="132">
        <f>D19+D20</f>
        <v>0</v>
      </c>
      <c r="E18" s="132">
        <f t="shared" ref="E18:Z18" si="9">E19+E20</f>
        <v>0</v>
      </c>
      <c r="F18" s="132">
        <f t="shared" si="9"/>
        <v>0</v>
      </c>
      <c r="G18" s="132">
        <f t="shared" si="9"/>
        <v>0</v>
      </c>
      <c r="H18" s="132">
        <f t="shared" si="9"/>
        <v>0</v>
      </c>
      <c r="I18" s="132">
        <f t="shared" si="9"/>
        <v>0</v>
      </c>
      <c r="J18" s="132">
        <f t="shared" si="9"/>
        <v>0</v>
      </c>
      <c r="K18" s="132">
        <f t="shared" si="9"/>
        <v>0</v>
      </c>
      <c r="L18" s="132"/>
      <c r="M18" s="132">
        <f t="shared" si="9"/>
        <v>0</v>
      </c>
      <c r="N18" s="29">
        <f t="shared" si="9"/>
        <v>0</v>
      </c>
      <c r="O18" s="29">
        <f t="shared" si="9"/>
        <v>0</v>
      </c>
      <c r="P18" s="29">
        <f t="shared" si="9"/>
        <v>0</v>
      </c>
      <c r="Q18" s="29">
        <f t="shared" si="9"/>
        <v>0</v>
      </c>
      <c r="R18" s="29">
        <f t="shared" si="9"/>
        <v>0</v>
      </c>
      <c r="S18" s="29">
        <f t="shared" si="9"/>
        <v>0</v>
      </c>
      <c r="T18" s="29">
        <f t="shared" si="9"/>
        <v>0</v>
      </c>
      <c r="U18" s="29">
        <f t="shared" si="9"/>
        <v>0</v>
      </c>
      <c r="V18" s="125"/>
      <c r="W18" s="29">
        <f t="shared" si="9"/>
        <v>0</v>
      </c>
      <c r="X18" s="29">
        <f t="shared" si="9"/>
        <v>0</v>
      </c>
      <c r="Y18" s="29">
        <f t="shared" si="9"/>
        <v>0</v>
      </c>
      <c r="Z18" s="29">
        <f t="shared" si="9"/>
        <v>0</v>
      </c>
    </row>
    <row r="19" spans="2:26" ht="15" hidden="1" customHeight="1" x14ac:dyDescent="0.25">
      <c r="B19" s="29">
        <v>2</v>
      </c>
      <c r="C19" s="30" t="s">
        <v>109</v>
      </c>
      <c r="D19" s="132"/>
      <c r="E19" s="132"/>
      <c r="F19" s="132"/>
      <c r="G19" s="132"/>
      <c r="H19" s="132"/>
      <c r="I19" s="132"/>
      <c r="J19" s="31"/>
      <c r="K19" s="31"/>
      <c r="L19" s="31"/>
      <c r="M19" s="31"/>
      <c r="N19" s="29"/>
      <c r="O19" s="29"/>
      <c r="P19" s="29"/>
      <c r="Q19" s="29"/>
      <c r="R19" s="29"/>
      <c r="S19" s="29"/>
      <c r="T19" s="31"/>
      <c r="U19" s="31"/>
      <c r="V19" s="31"/>
      <c r="W19" s="31"/>
      <c r="X19" s="31">
        <f t="shared" ref="X19:X20" si="10">D19+G19-N19-Q19</f>
        <v>0</v>
      </c>
      <c r="Y19" s="31">
        <f t="shared" ref="Y19:Y20" si="11">E19+H19+J19-O19-R19-T19</f>
        <v>0</v>
      </c>
      <c r="Z19" s="31">
        <f t="shared" ref="Z19:Z20" si="12">F19+I19+K19+M19-P19-S19-W19</f>
        <v>0</v>
      </c>
    </row>
    <row r="20" spans="2:26" ht="15" hidden="1" customHeight="1" x14ac:dyDescent="0.25">
      <c r="B20" s="29">
        <v>3</v>
      </c>
      <c r="C20" s="30" t="s">
        <v>110</v>
      </c>
      <c r="D20" s="132"/>
      <c r="E20" s="132"/>
      <c r="F20" s="132"/>
      <c r="G20" s="132"/>
      <c r="H20" s="132"/>
      <c r="I20" s="132"/>
      <c r="J20" s="31"/>
      <c r="K20" s="31"/>
      <c r="L20" s="31"/>
      <c r="M20" s="31"/>
      <c r="N20" s="29"/>
      <c r="O20" s="29"/>
      <c r="P20" s="29"/>
      <c r="Q20" s="29"/>
      <c r="R20" s="29"/>
      <c r="S20" s="29"/>
      <c r="T20" s="31"/>
      <c r="U20" s="31"/>
      <c r="V20" s="31"/>
      <c r="W20" s="31"/>
      <c r="X20" s="31">
        <f t="shared" si="10"/>
        <v>0</v>
      </c>
      <c r="Y20" s="31">
        <f t="shared" si="11"/>
        <v>0</v>
      </c>
      <c r="Z20" s="31">
        <f t="shared" si="12"/>
        <v>0</v>
      </c>
    </row>
    <row r="21" spans="2:26" ht="15" hidden="1" customHeight="1" x14ac:dyDescent="0.25">
      <c r="C21" s="33" t="s">
        <v>113</v>
      </c>
    </row>
    <row r="22" spans="2:26" ht="51" hidden="1" customHeight="1" x14ac:dyDescent="0.25">
      <c r="B22" s="29">
        <v>1</v>
      </c>
      <c r="C22" s="32" t="s">
        <v>108</v>
      </c>
      <c r="D22" s="132">
        <f>D23+D24</f>
        <v>0</v>
      </c>
      <c r="E22" s="132">
        <f t="shared" ref="E22:Z22" si="13">E23+E24</f>
        <v>0</v>
      </c>
      <c r="F22" s="132">
        <f t="shared" si="13"/>
        <v>0</v>
      </c>
      <c r="G22" s="132">
        <f t="shared" si="13"/>
        <v>0</v>
      </c>
      <c r="H22" s="132">
        <f t="shared" si="13"/>
        <v>0</v>
      </c>
      <c r="I22" s="132">
        <f t="shared" si="13"/>
        <v>0</v>
      </c>
      <c r="J22" s="132">
        <f t="shared" si="13"/>
        <v>0</v>
      </c>
      <c r="K22" s="132">
        <f t="shared" si="13"/>
        <v>0</v>
      </c>
      <c r="L22" s="132"/>
      <c r="M22" s="132">
        <f t="shared" si="13"/>
        <v>0</v>
      </c>
      <c r="N22" s="29">
        <f t="shared" si="13"/>
        <v>0</v>
      </c>
      <c r="O22" s="29">
        <f t="shared" si="13"/>
        <v>0</v>
      </c>
      <c r="P22" s="29">
        <f t="shared" si="13"/>
        <v>0</v>
      </c>
      <c r="Q22" s="29">
        <f t="shared" si="13"/>
        <v>0</v>
      </c>
      <c r="R22" s="29">
        <f t="shared" si="13"/>
        <v>0</v>
      </c>
      <c r="S22" s="29">
        <f t="shared" si="13"/>
        <v>0</v>
      </c>
      <c r="T22" s="29">
        <f t="shared" si="13"/>
        <v>0</v>
      </c>
      <c r="U22" s="29">
        <f t="shared" si="13"/>
        <v>0</v>
      </c>
      <c r="V22" s="125"/>
      <c r="W22" s="29">
        <f t="shared" si="13"/>
        <v>0</v>
      </c>
      <c r="X22" s="29">
        <f t="shared" si="13"/>
        <v>0</v>
      </c>
      <c r="Y22" s="29">
        <f t="shared" si="13"/>
        <v>0</v>
      </c>
      <c r="Z22" s="29">
        <f t="shared" si="13"/>
        <v>0</v>
      </c>
    </row>
    <row r="23" spans="2:26" ht="15" hidden="1" customHeight="1" x14ac:dyDescent="0.25">
      <c r="B23" s="29">
        <v>2</v>
      </c>
      <c r="C23" s="30" t="s">
        <v>109</v>
      </c>
      <c r="D23" s="132"/>
      <c r="E23" s="132"/>
      <c r="F23" s="132"/>
      <c r="G23" s="132"/>
      <c r="H23" s="132"/>
      <c r="I23" s="132"/>
      <c r="J23" s="31"/>
      <c r="K23" s="31"/>
      <c r="L23" s="31"/>
      <c r="M23" s="31"/>
      <c r="N23" s="29"/>
      <c r="O23" s="29"/>
      <c r="P23" s="29"/>
      <c r="Q23" s="29"/>
      <c r="R23" s="29"/>
      <c r="S23" s="29"/>
      <c r="T23" s="31"/>
      <c r="U23" s="31"/>
      <c r="V23" s="31"/>
      <c r="W23" s="31"/>
      <c r="X23" s="31">
        <f t="shared" ref="X23:X24" si="14">D23+G23-N23-Q23</f>
        <v>0</v>
      </c>
      <c r="Y23" s="31">
        <f t="shared" ref="Y23:Y24" si="15">E23+H23+J23-O23-R23-T23</f>
        <v>0</v>
      </c>
      <c r="Z23" s="31">
        <f t="shared" ref="Z23:Z24" si="16">F23+I23+K23+M23-P23-S23-W23</f>
        <v>0</v>
      </c>
    </row>
    <row r="24" spans="2:26" ht="15" hidden="1" customHeight="1" x14ac:dyDescent="0.25">
      <c r="B24" s="29">
        <v>3</v>
      </c>
      <c r="C24" s="30" t="s">
        <v>110</v>
      </c>
      <c r="D24" s="132"/>
      <c r="E24" s="132"/>
      <c r="F24" s="132"/>
      <c r="G24" s="132"/>
      <c r="H24" s="132"/>
      <c r="I24" s="132"/>
      <c r="J24" s="31"/>
      <c r="K24" s="31"/>
      <c r="L24" s="31"/>
      <c r="M24" s="31"/>
      <c r="N24" s="29"/>
      <c r="O24" s="29"/>
      <c r="P24" s="29"/>
      <c r="Q24" s="29"/>
      <c r="R24" s="29"/>
      <c r="S24" s="29"/>
      <c r="T24" s="31"/>
      <c r="U24" s="31"/>
      <c r="V24" s="31"/>
      <c r="W24" s="31"/>
      <c r="X24" s="31">
        <f t="shared" si="14"/>
        <v>0</v>
      </c>
      <c r="Y24" s="31">
        <f t="shared" si="15"/>
        <v>0</v>
      </c>
      <c r="Z24" s="31">
        <f t="shared" si="16"/>
        <v>0</v>
      </c>
    </row>
    <row r="25" spans="2:26" ht="15" hidden="1" customHeight="1" x14ac:dyDescent="0.25">
      <c r="C25" s="33" t="s">
        <v>114</v>
      </c>
    </row>
    <row r="26" spans="2:26" ht="51" hidden="1" customHeight="1" x14ac:dyDescent="0.25">
      <c r="B26" s="29">
        <v>1</v>
      </c>
      <c r="C26" s="32" t="s">
        <v>108</v>
      </c>
      <c r="D26" s="132">
        <f>D27+D28</f>
        <v>0</v>
      </c>
      <c r="E26" s="132">
        <f t="shared" ref="E26:Z26" si="17">E27+E28</f>
        <v>0</v>
      </c>
      <c r="F26" s="132">
        <f t="shared" si="17"/>
        <v>0</v>
      </c>
      <c r="G26" s="132">
        <f t="shared" si="17"/>
        <v>0</v>
      </c>
      <c r="H26" s="132">
        <f t="shared" si="17"/>
        <v>0</v>
      </c>
      <c r="I26" s="132">
        <f t="shared" si="17"/>
        <v>0</v>
      </c>
      <c r="J26" s="132">
        <f t="shared" si="17"/>
        <v>0</v>
      </c>
      <c r="K26" s="132">
        <f t="shared" si="17"/>
        <v>0</v>
      </c>
      <c r="L26" s="132"/>
      <c r="M26" s="132">
        <f t="shared" si="17"/>
        <v>0</v>
      </c>
      <c r="N26" s="29">
        <f t="shared" si="17"/>
        <v>0</v>
      </c>
      <c r="O26" s="29">
        <f t="shared" si="17"/>
        <v>0</v>
      </c>
      <c r="P26" s="29">
        <f t="shared" si="17"/>
        <v>0</v>
      </c>
      <c r="Q26" s="29">
        <f t="shared" si="17"/>
        <v>0</v>
      </c>
      <c r="R26" s="29">
        <f t="shared" si="17"/>
        <v>0</v>
      </c>
      <c r="S26" s="29">
        <f t="shared" si="17"/>
        <v>0</v>
      </c>
      <c r="T26" s="29">
        <f t="shared" si="17"/>
        <v>0</v>
      </c>
      <c r="U26" s="29">
        <f t="shared" si="17"/>
        <v>0</v>
      </c>
      <c r="V26" s="125"/>
      <c r="W26" s="29">
        <f t="shared" si="17"/>
        <v>0</v>
      </c>
      <c r="X26" s="29">
        <f t="shared" si="17"/>
        <v>0</v>
      </c>
      <c r="Y26" s="29">
        <f t="shared" si="17"/>
        <v>0</v>
      </c>
      <c r="Z26" s="29">
        <f t="shared" si="17"/>
        <v>0</v>
      </c>
    </row>
    <row r="27" spans="2:26" ht="15" hidden="1" customHeight="1" x14ac:dyDescent="0.25">
      <c r="B27" s="29">
        <v>2</v>
      </c>
      <c r="C27" s="30" t="s">
        <v>109</v>
      </c>
      <c r="D27" s="132"/>
      <c r="E27" s="132"/>
      <c r="F27" s="132"/>
      <c r="G27" s="132"/>
      <c r="H27" s="132"/>
      <c r="I27" s="132"/>
      <c r="J27" s="31"/>
      <c r="K27" s="31"/>
      <c r="L27" s="31"/>
      <c r="M27" s="31"/>
      <c r="N27" s="29"/>
      <c r="O27" s="29"/>
      <c r="P27" s="29"/>
      <c r="Q27" s="29"/>
      <c r="R27" s="29"/>
      <c r="S27" s="29"/>
      <c r="T27" s="31"/>
      <c r="U27" s="31"/>
      <c r="V27" s="31"/>
      <c r="W27" s="31"/>
      <c r="X27" s="31">
        <f t="shared" ref="X27:X28" si="18">D27+G27-N27-Q27</f>
        <v>0</v>
      </c>
      <c r="Y27" s="31">
        <f t="shared" ref="Y27:Y28" si="19">E27+H27+J27-O27-R27-T27</f>
        <v>0</v>
      </c>
      <c r="Z27" s="31">
        <f t="shared" ref="Z27:Z28" si="20">F27+I27+K27+M27-P27-S27-W27</f>
        <v>0</v>
      </c>
    </row>
    <row r="28" spans="2:26" ht="15" hidden="1" customHeight="1" x14ac:dyDescent="0.25">
      <c r="B28" s="29">
        <v>3</v>
      </c>
      <c r="C28" s="30" t="s">
        <v>110</v>
      </c>
      <c r="D28" s="132"/>
      <c r="E28" s="132"/>
      <c r="F28" s="132"/>
      <c r="G28" s="132"/>
      <c r="H28" s="132"/>
      <c r="I28" s="132"/>
      <c r="J28" s="31"/>
      <c r="K28" s="31"/>
      <c r="L28" s="31"/>
      <c r="M28" s="31"/>
      <c r="N28" s="29"/>
      <c r="O28" s="29"/>
      <c r="P28" s="29"/>
      <c r="Q28" s="29"/>
      <c r="R28" s="29"/>
      <c r="S28" s="29"/>
      <c r="T28" s="31"/>
      <c r="U28" s="31"/>
      <c r="V28" s="31"/>
      <c r="W28" s="31"/>
      <c r="X28" s="31">
        <f t="shared" si="18"/>
        <v>0</v>
      </c>
      <c r="Y28" s="31">
        <f t="shared" si="19"/>
        <v>0</v>
      </c>
      <c r="Z28" s="31">
        <f t="shared" si="20"/>
        <v>0</v>
      </c>
    </row>
    <row r="29" spans="2:26" ht="15" hidden="1" customHeight="1" x14ac:dyDescent="0.25">
      <c r="C29" s="33" t="s">
        <v>115</v>
      </c>
    </row>
    <row r="30" spans="2:26" ht="51" customHeight="1" x14ac:dyDescent="0.25">
      <c r="B30" s="29">
        <v>1</v>
      </c>
      <c r="C30" s="112" t="s">
        <v>108</v>
      </c>
      <c r="D30" s="132">
        <v>0</v>
      </c>
      <c r="E30" s="132">
        <v>0</v>
      </c>
      <c r="F30" s="132">
        <v>0</v>
      </c>
      <c r="G30" s="132">
        <v>0</v>
      </c>
      <c r="H30" s="132">
        <v>0</v>
      </c>
      <c r="I30" s="132">
        <v>0</v>
      </c>
      <c r="J30" s="132">
        <f t="shared" ref="J30:Z30" si="21">J31+J32</f>
        <v>0</v>
      </c>
      <c r="K30" s="132">
        <f t="shared" si="21"/>
        <v>12</v>
      </c>
      <c r="L30" s="132">
        <f t="shared" si="21"/>
        <v>1</v>
      </c>
      <c r="M30" s="111">
        <f t="shared" si="21"/>
        <v>5466</v>
      </c>
      <c r="N30" s="94">
        <v>0</v>
      </c>
      <c r="O30" s="94">
        <v>0</v>
      </c>
      <c r="P30" s="94">
        <v>0</v>
      </c>
      <c r="Q30" s="94">
        <v>0</v>
      </c>
      <c r="R30" s="94">
        <v>0</v>
      </c>
      <c r="S30" s="94">
        <v>0</v>
      </c>
      <c r="T30" s="29">
        <f t="shared" si="21"/>
        <v>0</v>
      </c>
      <c r="U30" s="29">
        <f t="shared" si="21"/>
        <v>13</v>
      </c>
      <c r="V30" s="125">
        <f t="shared" si="21"/>
        <v>1</v>
      </c>
      <c r="W30" s="29">
        <f t="shared" si="21"/>
        <v>5490</v>
      </c>
      <c r="X30" s="29">
        <f t="shared" si="21"/>
        <v>0</v>
      </c>
      <c r="Y30" s="29">
        <f t="shared" si="21"/>
        <v>1</v>
      </c>
      <c r="Z30" s="29">
        <f t="shared" si="21"/>
        <v>24</v>
      </c>
    </row>
    <row r="31" spans="2:26" x14ac:dyDescent="0.25">
      <c r="B31" s="29">
        <v>2</v>
      </c>
      <c r="C31" s="30" t="s">
        <v>109</v>
      </c>
      <c r="D31" s="132">
        <v>0</v>
      </c>
      <c r="E31" s="132">
        <v>0</v>
      </c>
      <c r="F31" s="132">
        <v>0</v>
      </c>
      <c r="G31" s="132">
        <v>0</v>
      </c>
      <c r="H31" s="132">
        <v>0</v>
      </c>
      <c r="I31" s="132">
        <v>0</v>
      </c>
      <c r="J31" s="31">
        <v>0</v>
      </c>
      <c r="K31" s="31">
        <v>0</v>
      </c>
      <c r="L31" s="31">
        <v>0</v>
      </c>
      <c r="M31" s="110">
        <v>5242</v>
      </c>
      <c r="N31" s="94">
        <v>0</v>
      </c>
      <c r="O31" s="94">
        <v>0</v>
      </c>
      <c r="P31" s="94">
        <v>0</v>
      </c>
      <c r="Q31" s="94">
        <v>0</v>
      </c>
      <c r="R31" s="94">
        <v>0</v>
      </c>
      <c r="S31" s="94">
        <v>0</v>
      </c>
      <c r="T31" s="31">
        <v>0</v>
      </c>
      <c r="U31" s="31">
        <v>0</v>
      </c>
      <c r="V31" s="31">
        <v>0</v>
      </c>
      <c r="W31" s="31">
        <f>'Таблица 1.2'!G5+'Таблица 1.2'!I5</f>
        <v>5265</v>
      </c>
      <c r="X31" s="31">
        <f t="shared" ref="X31:X32" si="22">D31+G31-N31-Q31</f>
        <v>0</v>
      </c>
      <c r="Y31" s="31">
        <f t="shared" ref="Y31" si="23">E31+H31+J31-O31-R31-T31</f>
        <v>0</v>
      </c>
      <c r="Z31" s="31">
        <f>P31+S31+W31-F31-I31-M31</f>
        <v>23</v>
      </c>
    </row>
    <row r="32" spans="2:26" x14ac:dyDescent="0.25">
      <c r="B32" s="29">
        <v>3</v>
      </c>
      <c r="C32" s="30" t="s">
        <v>110</v>
      </c>
      <c r="D32" s="132">
        <v>0</v>
      </c>
      <c r="E32" s="132">
        <v>0</v>
      </c>
      <c r="F32" s="132">
        <v>0</v>
      </c>
      <c r="G32" s="132">
        <v>0</v>
      </c>
      <c r="H32" s="132">
        <v>0</v>
      </c>
      <c r="I32" s="132">
        <v>0</v>
      </c>
      <c r="J32" s="110">
        <v>0</v>
      </c>
      <c r="K32" s="31">
        <v>12</v>
      </c>
      <c r="L32" s="31">
        <v>1</v>
      </c>
      <c r="M32" s="110">
        <v>224</v>
      </c>
      <c r="N32" s="94">
        <v>0</v>
      </c>
      <c r="O32" s="94">
        <v>0</v>
      </c>
      <c r="P32" s="94">
        <v>0</v>
      </c>
      <c r="Q32" s="94">
        <v>0</v>
      </c>
      <c r="R32" s="94">
        <v>0</v>
      </c>
      <c r="S32" s="111">
        <v>0</v>
      </c>
      <c r="T32" s="110">
        <v>0</v>
      </c>
      <c r="U32" s="31">
        <v>13</v>
      </c>
      <c r="V32" s="31">
        <v>1</v>
      </c>
      <c r="W32" s="31">
        <v>225</v>
      </c>
      <c r="X32" s="31">
        <f t="shared" si="22"/>
        <v>0</v>
      </c>
      <c r="Y32" s="31">
        <f>E32+H32+J32-O32-R32-T32+V32</f>
        <v>1</v>
      </c>
      <c r="Z32" s="31">
        <f>P32+S32+W32-F32-I32-M32</f>
        <v>1</v>
      </c>
    </row>
    <row r="33" spans="2:26" hidden="1" x14ac:dyDescent="0.25">
      <c r="C33" s="33" t="s">
        <v>116</v>
      </c>
    </row>
    <row r="34" spans="2:26" ht="51" hidden="1" customHeight="1" x14ac:dyDescent="0.25">
      <c r="B34" s="29">
        <v>1</v>
      </c>
      <c r="C34" s="32" t="s">
        <v>108</v>
      </c>
      <c r="D34" s="29">
        <f>D35+D36</f>
        <v>0</v>
      </c>
      <c r="E34" s="29">
        <f t="shared" ref="E34:Z34" si="24">E35+E36</f>
        <v>0</v>
      </c>
      <c r="F34" s="29">
        <f t="shared" si="24"/>
        <v>0</v>
      </c>
      <c r="G34" s="29">
        <f t="shared" si="24"/>
        <v>0</v>
      </c>
      <c r="H34" s="29">
        <f t="shared" si="24"/>
        <v>0</v>
      </c>
      <c r="I34" s="29">
        <f t="shared" si="24"/>
        <v>0</v>
      </c>
      <c r="J34" s="29">
        <f t="shared" si="24"/>
        <v>0</v>
      </c>
      <c r="K34" s="29">
        <f t="shared" si="24"/>
        <v>0</v>
      </c>
      <c r="L34" s="131"/>
      <c r="M34" s="29">
        <f t="shared" si="24"/>
        <v>0</v>
      </c>
      <c r="N34" s="29">
        <f t="shared" si="24"/>
        <v>0</v>
      </c>
      <c r="O34" s="29">
        <f t="shared" si="24"/>
        <v>0</v>
      </c>
      <c r="P34" s="29">
        <f t="shared" si="24"/>
        <v>0</v>
      </c>
      <c r="Q34" s="29">
        <f t="shared" si="24"/>
        <v>0</v>
      </c>
      <c r="R34" s="29">
        <f t="shared" si="24"/>
        <v>0</v>
      </c>
      <c r="S34" s="29">
        <f t="shared" si="24"/>
        <v>0</v>
      </c>
      <c r="T34" s="29">
        <f t="shared" si="24"/>
        <v>0</v>
      </c>
      <c r="U34" s="29">
        <f t="shared" si="24"/>
        <v>0</v>
      </c>
      <c r="V34" s="125"/>
      <c r="W34" s="29">
        <f t="shared" si="24"/>
        <v>0</v>
      </c>
      <c r="X34" s="29">
        <f t="shared" si="24"/>
        <v>0</v>
      </c>
      <c r="Y34" s="29">
        <f t="shared" si="24"/>
        <v>0</v>
      </c>
      <c r="Z34" s="29">
        <f t="shared" si="24"/>
        <v>0</v>
      </c>
    </row>
    <row r="35" spans="2:26" hidden="1" x14ac:dyDescent="0.25">
      <c r="B35" s="29">
        <v>2</v>
      </c>
      <c r="C35" s="30" t="s">
        <v>109</v>
      </c>
      <c r="D35" s="29"/>
      <c r="E35" s="29"/>
      <c r="F35" s="29"/>
      <c r="G35" s="29"/>
      <c r="H35" s="29"/>
      <c r="I35" s="29"/>
      <c r="J35" s="31"/>
      <c r="K35" s="31"/>
      <c r="L35" s="31"/>
      <c r="M35" s="31"/>
      <c r="N35" s="29"/>
      <c r="O35" s="29"/>
      <c r="P35" s="29"/>
      <c r="Q35" s="29"/>
      <c r="R35" s="29"/>
      <c r="S35" s="29"/>
      <c r="T35" s="31"/>
      <c r="U35" s="31"/>
      <c r="V35" s="31"/>
      <c r="W35" s="31"/>
      <c r="X35" s="31">
        <f t="shared" ref="X35:X36" si="25">D35+G35-N35-Q35</f>
        <v>0</v>
      </c>
      <c r="Y35" s="31">
        <f t="shared" ref="Y35:Y36" si="26">E35+H35+J35-O35-R35-T35</f>
        <v>0</v>
      </c>
      <c r="Z35" s="31">
        <f t="shared" ref="Z35:Z36" si="27">F35+I35+K35+M35-P35-S35-W35</f>
        <v>0</v>
      </c>
    </row>
    <row r="36" spans="2:26" hidden="1" x14ac:dyDescent="0.25">
      <c r="B36" s="29">
        <v>3</v>
      </c>
      <c r="C36" s="30" t="s">
        <v>110</v>
      </c>
      <c r="D36" s="29"/>
      <c r="E36" s="29"/>
      <c r="F36" s="29"/>
      <c r="G36" s="29"/>
      <c r="H36" s="29"/>
      <c r="I36" s="29"/>
      <c r="J36" s="31"/>
      <c r="K36" s="31"/>
      <c r="L36" s="31"/>
      <c r="M36" s="31"/>
      <c r="N36" s="29"/>
      <c r="O36" s="29"/>
      <c r="P36" s="29"/>
      <c r="Q36" s="29"/>
      <c r="R36" s="29"/>
      <c r="S36" s="29"/>
      <c r="T36" s="31"/>
      <c r="U36" s="31"/>
      <c r="V36" s="31"/>
      <c r="W36" s="31"/>
      <c r="X36" s="31">
        <f t="shared" si="25"/>
        <v>0</v>
      </c>
      <c r="Y36" s="31">
        <f t="shared" si="26"/>
        <v>0</v>
      </c>
      <c r="Z36" s="31">
        <f t="shared" si="27"/>
        <v>0</v>
      </c>
    </row>
    <row r="37" spans="2:26" hidden="1" x14ac:dyDescent="0.25">
      <c r="C37" s="33" t="s">
        <v>117</v>
      </c>
    </row>
    <row r="38" spans="2:26" ht="51" hidden="1" customHeight="1" x14ac:dyDescent="0.25">
      <c r="B38" s="29">
        <v>1</v>
      </c>
      <c r="C38" s="32" t="s">
        <v>108</v>
      </c>
      <c r="D38" s="29">
        <f>D39+D40</f>
        <v>0</v>
      </c>
      <c r="E38" s="29">
        <f t="shared" ref="E38:Z38" si="28">E39+E40</f>
        <v>0</v>
      </c>
      <c r="F38" s="29">
        <f t="shared" si="28"/>
        <v>0</v>
      </c>
      <c r="G38" s="29">
        <f t="shared" si="28"/>
        <v>0</v>
      </c>
      <c r="H38" s="29">
        <f t="shared" si="28"/>
        <v>0</v>
      </c>
      <c r="I38" s="29">
        <f t="shared" si="28"/>
        <v>0</v>
      </c>
      <c r="J38" s="29">
        <f t="shared" si="28"/>
        <v>0</v>
      </c>
      <c r="K38" s="29">
        <f t="shared" si="28"/>
        <v>0</v>
      </c>
      <c r="L38" s="131"/>
      <c r="M38" s="29">
        <f t="shared" si="28"/>
        <v>0</v>
      </c>
      <c r="N38" s="29">
        <f t="shared" si="28"/>
        <v>0</v>
      </c>
      <c r="O38" s="29">
        <f t="shared" si="28"/>
        <v>0</v>
      </c>
      <c r="P38" s="29">
        <f t="shared" si="28"/>
        <v>0</v>
      </c>
      <c r="Q38" s="29">
        <f t="shared" si="28"/>
        <v>0</v>
      </c>
      <c r="R38" s="29">
        <f t="shared" si="28"/>
        <v>0</v>
      </c>
      <c r="S38" s="29">
        <f t="shared" si="28"/>
        <v>0</v>
      </c>
      <c r="T38" s="29">
        <f t="shared" si="28"/>
        <v>0</v>
      </c>
      <c r="U38" s="29">
        <f t="shared" si="28"/>
        <v>0</v>
      </c>
      <c r="V38" s="125"/>
      <c r="W38" s="29">
        <f t="shared" si="28"/>
        <v>0</v>
      </c>
      <c r="X38" s="29">
        <f t="shared" si="28"/>
        <v>0</v>
      </c>
      <c r="Y38" s="29">
        <f t="shared" si="28"/>
        <v>0</v>
      </c>
      <c r="Z38" s="29">
        <f t="shared" si="28"/>
        <v>0</v>
      </c>
    </row>
    <row r="39" spans="2:26" hidden="1" x14ac:dyDescent="0.25">
      <c r="B39" s="29">
        <v>2</v>
      </c>
      <c r="C39" s="30" t="s">
        <v>109</v>
      </c>
      <c r="D39" s="29"/>
      <c r="E39" s="29"/>
      <c r="F39" s="29"/>
      <c r="G39" s="29"/>
      <c r="H39" s="29"/>
      <c r="I39" s="29"/>
      <c r="J39" s="31"/>
      <c r="K39" s="31"/>
      <c r="L39" s="31"/>
      <c r="M39" s="31"/>
      <c r="N39" s="29"/>
      <c r="O39" s="29"/>
      <c r="P39" s="29"/>
      <c r="Q39" s="29"/>
      <c r="R39" s="29"/>
      <c r="S39" s="29"/>
      <c r="T39" s="31"/>
      <c r="U39" s="31"/>
      <c r="V39" s="31"/>
      <c r="W39" s="31"/>
      <c r="X39" s="31">
        <f t="shared" ref="X39:X40" si="29">D39+G39-N39-Q39</f>
        <v>0</v>
      </c>
      <c r="Y39" s="31">
        <f t="shared" ref="Y39:Y40" si="30">E39+H39+J39-O39-R39-T39</f>
        <v>0</v>
      </c>
      <c r="Z39" s="31">
        <f t="shared" ref="Z39:Z40" si="31">F39+I39+K39+M39-P39-S39-W39</f>
        <v>0</v>
      </c>
    </row>
    <row r="40" spans="2:26" hidden="1" x14ac:dyDescent="0.25">
      <c r="B40" s="29">
        <v>3</v>
      </c>
      <c r="C40" s="30" t="s">
        <v>110</v>
      </c>
      <c r="D40" s="29"/>
      <c r="E40" s="29"/>
      <c r="F40" s="29"/>
      <c r="G40" s="29"/>
      <c r="H40" s="29"/>
      <c r="I40" s="29"/>
      <c r="J40" s="31"/>
      <c r="K40" s="31"/>
      <c r="L40" s="31"/>
      <c r="M40" s="31"/>
      <c r="N40" s="29"/>
      <c r="O40" s="29"/>
      <c r="P40" s="29"/>
      <c r="Q40" s="29"/>
      <c r="R40" s="29"/>
      <c r="S40" s="29"/>
      <c r="T40" s="31"/>
      <c r="U40" s="31"/>
      <c r="V40" s="31"/>
      <c r="W40" s="31"/>
      <c r="X40" s="31">
        <f t="shared" si="29"/>
        <v>0</v>
      </c>
      <c r="Y40" s="31">
        <f t="shared" si="30"/>
        <v>0</v>
      </c>
      <c r="Z40" s="31">
        <f t="shared" si="31"/>
        <v>0</v>
      </c>
    </row>
    <row r="42" spans="2:26" hidden="1" x14ac:dyDescent="0.25">
      <c r="B42" s="35">
        <v>2015</v>
      </c>
      <c r="C42">
        <v>4167624.6310000001</v>
      </c>
      <c r="D42" s="34">
        <v>2340344.068</v>
      </c>
      <c r="G42" s="34">
        <v>201793.55300000001</v>
      </c>
      <c r="J42" s="34">
        <v>693316.728</v>
      </c>
      <c r="M42" s="34">
        <v>932170.28200000012</v>
      </c>
    </row>
    <row r="43" spans="2:26" hidden="1" x14ac:dyDescent="0.25">
      <c r="C43">
        <f>D43+G43+J43+M43</f>
        <v>3721797.6469999999</v>
      </c>
      <c r="D43" s="34">
        <f>D42</f>
        <v>2340344.068</v>
      </c>
      <c r="G43" s="34">
        <f>G42</f>
        <v>201793.55300000001</v>
      </c>
      <c r="J43" s="34">
        <f>J42</f>
        <v>693316.728</v>
      </c>
      <c r="M43" s="34">
        <f>M42-M44</f>
        <v>486343.29800000013</v>
      </c>
    </row>
    <row r="44" spans="2:26" hidden="1" x14ac:dyDescent="0.25">
      <c r="C44">
        <f>M44</f>
        <v>445826.984</v>
      </c>
      <c r="D44" s="34">
        <v>0</v>
      </c>
      <c r="G44" s="34">
        <v>0</v>
      </c>
      <c r="J44" s="34">
        <v>0</v>
      </c>
      <c r="M44" s="34">
        <v>445826.984</v>
      </c>
    </row>
    <row r="45" spans="2:26" hidden="1" x14ac:dyDescent="0.25"/>
    <row r="46" spans="2:26" hidden="1" x14ac:dyDescent="0.25">
      <c r="B46">
        <v>2014</v>
      </c>
      <c r="C46">
        <v>4240779.7630000003</v>
      </c>
      <c r="D46" s="34">
        <v>2428922.9920000001</v>
      </c>
      <c r="G46" s="34">
        <v>201689.62299999999</v>
      </c>
      <c r="J46" s="34">
        <v>692583.58399999992</v>
      </c>
      <c r="M46" s="34">
        <v>917583.56400000001</v>
      </c>
    </row>
    <row r="47" spans="2:26" hidden="1" x14ac:dyDescent="0.25">
      <c r="C47">
        <f>D47+G47+J47+M47</f>
        <v>3809114.2122900002</v>
      </c>
      <c r="D47" s="34">
        <f>D46</f>
        <v>2428922.9920000001</v>
      </c>
      <c r="G47" s="34">
        <f>G46</f>
        <v>201689.62299999999</v>
      </c>
      <c r="J47" s="34">
        <f>J46</f>
        <v>692583.58399999992</v>
      </c>
      <c r="M47" s="34">
        <f>M46-M48</f>
        <v>485918.01329000003</v>
      </c>
    </row>
    <row r="48" spans="2:26" hidden="1" x14ac:dyDescent="0.25">
      <c r="C48">
        <v>431665.55070999998</v>
      </c>
      <c r="D48" s="34">
        <v>0</v>
      </c>
      <c r="G48" s="34">
        <v>0</v>
      </c>
      <c r="J48" s="34">
        <v>0</v>
      </c>
      <c r="M48" s="34">
        <v>431665.55070999998</v>
      </c>
    </row>
    <row r="49" spans="2:23" hidden="1" x14ac:dyDescent="0.25"/>
    <row r="50" spans="2:23" hidden="1" x14ac:dyDescent="0.25">
      <c r="B50">
        <v>2015</v>
      </c>
      <c r="C50">
        <v>338453</v>
      </c>
    </row>
    <row r="51" spans="2:23" hidden="1" x14ac:dyDescent="0.25">
      <c r="C51">
        <v>8759</v>
      </c>
      <c r="D51" s="34">
        <v>16</v>
      </c>
      <c r="G51" s="34">
        <v>9</v>
      </c>
      <c r="J51" s="34">
        <v>4055</v>
      </c>
      <c r="M51" s="34">
        <f>C51-D51-G51-J51</f>
        <v>4679</v>
      </c>
    </row>
    <row r="52" spans="2:23" hidden="1" x14ac:dyDescent="0.25">
      <c r="C52">
        <f>C50-C51</f>
        <v>329694</v>
      </c>
      <c r="D52" s="34">
        <v>0</v>
      </c>
      <c r="G52" s="34">
        <v>0</v>
      </c>
      <c r="J52" s="36">
        <v>33</v>
      </c>
      <c r="M52" s="36">
        <f>C52-J52</f>
        <v>329661</v>
      </c>
    </row>
    <row r="53" spans="2:23" hidden="1" x14ac:dyDescent="0.25"/>
    <row r="54" spans="2:23" hidden="1" x14ac:dyDescent="0.25"/>
    <row r="55" spans="2:23" hidden="1" x14ac:dyDescent="0.25">
      <c r="B55">
        <v>2014</v>
      </c>
      <c r="C55">
        <v>339879</v>
      </c>
    </row>
    <row r="56" spans="2:23" hidden="1" x14ac:dyDescent="0.25">
      <c r="C56">
        <v>8588</v>
      </c>
      <c r="D56" s="34">
        <v>16</v>
      </c>
      <c r="G56" s="34">
        <v>9</v>
      </c>
      <c r="J56" s="34">
        <v>4023</v>
      </c>
      <c r="M56" s="34">
        <f>C56-D56-G56-J56</f>
        <v>4540</v>
      </c>
    </row>
    <row r="57" spans="2:23" hidden="1" x14ac:dyDescent="0.25">
      <c r="C57">
        <f>C55-C56</f>
        <v>331291</v>
      </c>
      <c r="D57" s="34">
        <v>0</v>
      </c>
      <c r="G57" s="34">
        <v>0</v>
      </c>
      <c r="J57" s="36">
        <v>33</v>
      </c>
      <c r="M57" s="36">
        <f>C57-J57</f>
        <v>331258</v>
      </c>
    </row>
    <row r="58" spans="2:23" x14ac:dyDescent="0.25">
      <c r="M58" s="34">
        <f>M30+K30+L30</f>
        <v>5479</v>
      </c>
      <c r="W58" s="34">
        <f>U30+V30+W30</f>
        <v>5504</v>
      </c>
    </row>
  </sheetData>
  <mergeCells count="14">
    <mergeCell ref="Q8:S8"/>
    <mergeCell ref="T8:U8"/>
    <mergeCell ref="B3:B8"/>
    <mergeCell ref="C3:C8"/>
    <mergeCell ref="D3:Z3"/>
    <mergeCell ref="D4:M7"/>
    <mergeCell ref="N4:W7"/>
    <mergeCell ref="X4:Z8"/>
    <mergeCell ref="D8:F8"/>
    <mergeCell ref="G8:I8"/>
    <mergeCell ref="J8:K8"/>
    <mergeCell ref="N8:P8"/>
    <mergeCell ref="V8:W8"/>
    <mergeCell ref="L8:M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7"/>
  <sheetViews>
    <sheetView workbookViewId="0">
      <selection activeCell="O10" sqref="O10"/>
    </sheetView>
  </sheetViews>
  <sheetFormatPr defaultRowHeight="15" x14ac:dyDescent="0.25"/>
  <cols>
    <col min="1" max="1" width="5" style="37" customWidth="1"/>
    <col min="2" max="2" width="9.7109375" style="37" customWidth="1"/>
    <col min="3" max="3" width="21.5703125" style="37" customWidth="1"/>
    <col min="4" max="4" width="0" style="37" hidden="1" customWidth="1"/>
    <col min="5" max="5" width="10.28515625" style="37" hidden="1" customWidth="1"/>
    <col min="6" max="7" width="9.140625" style="37"/>
    <col min="8" max="8" width="10.42578125" style="37" customWidth="1"/>
    <col min="9" max="9" width="10.85546875" style="37" customWidth="1"/>
    <col min="10" max="10" width="9.140625" style="37"/>
    <col min="11" max="11" width="11.140625" style="37" customWidth="1"/>
    <col min="12" max="16384" width="9.140625" style="37"/>
  </cols>
  <sheetData>
    <row r="2" spans="2:11" ht="15.75" thickBot="1" x14ac:dyDescent="0.3"/>
    <row r="3" spans="2:11" s="38" customFormat="1" ht="30.75" customHeight="1" x14ac:dyDescent="0.2">
      <c r="B3" s="180"/>
      <c r="C3" s="182" t="s">
        <v>118</v>
      </c>
      <c r="D3" s="182"/>
      <c r="E3" s="182"/>
      <c r="F3" s="183" t="s">
        <v>119</v>
      </c>
      <c r="G3" s="184"/>
      <c r="H3" s="184"/>
      <c r="I3" s="184"/>
      <c r="J3" s="184"/>
      <c r="K3" s="185"/>
    </row>
    <row r="4" spans="2:11" s="38" customFormat="1" ht="23.25" thickBot="1" x14ac:dyDescent="0.25">
      <c r="B4" s="181"/>
      <c r="C4" s="39" t="s">
        <v>120</v>
      </c>
      <c r="D4" s="39" t="s">
        <v>121</v>
      </c>
      <c r="E4" s="39" t="s">
        <v>122</v>
      </c>
      <c r="F4" s="39" t="s">
        <v>123</v>
      </c>
      <c r="G4" s="39" t="s">
        <v>124</v>
      </c>
      <c r="H4" s="39" t="s">
        <v>125</v>
      </c>
      <c r="I4" s="39" t="s">
        <v>126</v>
      </c>
      <c r="J4" s="39" t="s">
        <v>127</v>
      </c>
      <c r="K4" s="40" t="s">
        <v>128</v>
      </c>
    </row>
    <row r="5" spans="2:11" x14ac:dyDescent="0.25">
      <c r="B5" s="174">
        <v>2020</v>
      </c>
      <c r="C5" s="50">
        <f>F5+G5+I5</f>
        <v>5713</v>
      </c>
      <c r="D5" s="41">
        <v>360861</v>
      </c>
      <c r="E5" s="41">
        <v>338453</v>
      </c>
      <c r="F5" s="42">
        <v>448</v>
      </c>
      <c r="G5" s="41">
        <v>136</v>
      </c>
      <c r="H5" s="41">
        <v>0</v>
      </c>
      <c r="I5" s="41">
        <v>5129</v>
      </c>
      <c r="J5" s="41">
        <v>0</v>
      </c>
      <c r="K5" s="43">
        <v>0</v>
      </c>
    </row>
    <row r="6" spans="2:11" x14ac:dyDescent="0.25">
      <c r="B6" s="175"/>
      <c r="C6" s="140"/>
      <c r="D6" s="141"/>
      <c r="E6" s="141"/>
      <c r="F6" s="186" t="s">
        <v>325</v>
      </c>
      <c r="G6" s="187"/>
      <c r="H6" s="187"/>
      <c r="I6" s="187"/>
      <c r="J6" s="187"/>
      <c r="K6" s="188"/>
    </row>
    <row r="7" spans="2:11" x14ac:dyDescent="0.25">
      <c r="B7" s="175"/>
      <c r="C7" s="140"/>
      <c r="D7" s="141"/>
      <c r="E7" s="141"/>
      <c r="F7" s="142">
        <f>F5</f>
        <v>448</v>
      </c>
      <c r="G7" s="142">
        <f t="shared" ref="G7:K7" si="0">G5</f>
        <v>136</v>
      </c>
      <c r="H7" s="142">
        <f t="shared" si="0"/>
        <v>0</v>
      </c>
      <c r="I7" s="142">
        <f t="shared" si="0"/>
        <v>5129</v>
      </c>
      <c r="J7" s="142">
        <f t="shared" si="0"/>
        <v>0</v>
      </c>
      <c r="K7" s="142">
        <f t="shared" si="0"/>
        <v>0</v>
      </c>
    </row>
    <row r="8" spans="2:11" ht="15" customHeight="1" x14ac:dyDescent="0.25">
      <c r="B8" s="175"/>
      <c r="C8" s="44"/>
      <c r="D8" s="45"/>
      <c r="E8" s="45"/>
      <c r="F8" s="177" t="s">
        <v>129</v>
      </c>
      <c r="G8" s="178"/>
      <c r="H8" s="178"/>
      <c r="I8" s="178"/>
      <c r="J8" s="178"/>
      <c r="K8" s="179"/>
    </row>
    <row r="9" spans="2:11" ht="15.75" thickBot="1" x14ac:dyDescent="0.3">
      <c r="B9" s="176"/>
      <c r="C9" s="46"/>
      <c r="D9" s="47"/>
      <c r="E9" s="47"/>
      <c r="F9" s="48"/>
      <c r="G9" s="47"/>
      <c r="H9" s="47"/>
      <c r="I9" s="47">
        <v>20</v>
      </c>
      <c r="J9" s="47"/>
      <c r="K9" s="49"/>
    </row>
    <row r="10" spans="2:11" x14ac:dyDescent="0.25">
      <c r="B10" s="174">
        <v>2019</v>
      </c>
      <c r="C10" s="148">
        <f>F10+G10+I10</f>
        <v>5690</v>
      </c>
      <c r="D10" s="149">
        <v>360008</v>
      </c>
      <c r="E10" s="149">
        <v>339879</v>
      </c>
      <c r="F10" s="149">
        <v>448</v>
      </c>
      <c r="G10" s="149">
        <v>136</v>
      </c>
      <c r="H10" s="149">
        <v>0</v>
      </c>
      <c r="I10" s="149">
        <v>5106</v>
      </c>
      <c r="J10" s="149">
        <v>0</v>
      </c>
      <c r="K10" s="150">
        <v>0</v>
      </c>
    </row>
    <row r="11" spans="2:11" x14ac:dyDescent="0.25">
      <c r="B11" s="175"/>
      <c r="C11" s="151"/>
      <c r="D11" s="152"/>
      <c r="E11" s="152"/>
      <c r="F11" s="186" t="s">
        <v>325</v>
      </c>
      <c r="G11" s="187"/>
      <c r="H11" s="187"/>
      <c r="I11" s="187"/>
      <c r="J11" s="187"/>
      <c r="K11" s="188"/>
    </row>
    <row r="12" spans="2:11" x14ac:dyDescent="0.25">
      <c r="B12" s="175"/>
      <c r="C12" s="151"/>
      <c r="D12" s="152"/>
      <c r="E12" s="152"/>
      <c r="F12" s="142">
        <f>F10</f>
        <v>448</v>
      </c>
      <c r="G12" s="142">
        <f t="shared" ref="G12:K12" si="1">G10</f>
        <v>136</v>
      </c>
      <c r="H12" s="142">
        <f t="shared" si="1"/>
        <v>0</v>
      </c>
      <c r="I12" s="142">
        <f t="shared" si="1"/>
        <v>5106</v>
      </c>
      <c r="J12" s="142">
        <f t="shared" si="1"/>
        <v>0</v>
      </c>
      <c r="K12" s="142">
        <f t="shared" si="1"/>
        <v>0</v>
      </c>
    </row>
    <row r="13" spans="2:11" ht="15" customHeight="1" x14ac:dyDescent="0.25">
      <c r="B13" s="175"/>
      <c r="C13" s="44"/>
      <c r="D13" s="45"/>
      <c r="E13" s="45"/>
      <c r="F13" s="177" t="s">
        <v>129</v>
      </c>
      <c r="G13" s="178"/>
      <c r="H13" s="178"/>
      <c r="I13" s="178"/>
      <c r="J13" s="178"/>
      <c r="K13" s="179"/>
    </row>
    <row r="14" spans="2:11" ht="15.75" thickBot="1" x14ac:dyDescent="0.3">
      <c r="B14" s="176"/>
      <c r="C14" s="46"/>
      <c r="D14" s="47"/>
      <c r="E14" s="47"/>
      <c r="F14" s="48"/>
      <c r="G14" s="47"/>
      <c r="H14" s="47"/>
      <c r="I14" s="47">
        <v>20</v>
      </c>
      <c r="J14" s="47"/>
      <c r="K14" s="49"/>
    </row>
    <row r="15" spans="2:11" x14ac:dyDescent="0.25">
      <c r="B15" s="174" t="s">
        <v>130</v>
      </c>
      <c r="C15" s="50">
        <f>C5-C10</f>
        <v>23</v>
      </c>
      <c r="D15" s="41">
        <f t="shared" ref="D15:K15" si="2">D5-D10</f>
        <v>853</v>
      </c>
      <c r="E15" s="41">
        <f t="shared" si="2"/>
        <v>-1426</v>
      </c>
      <c r="F15" s="41">
        <f t="shared" si="2"/>
        <v>0</v>
      </c>
      <c r="G15" s="41">
        <f t="shared" si="2"/>
        <v>0</v>
      </c>
      <c r="H15" s="41">
        <f t="shared" si="2"/>
        <v>0</v>
      </c>
      <c r="I15" s="41">
        <f t="shared" si="2"/>
        <v>23</v>
      </c>
      <c r="J15" s="41">
        <f t="shared" si="2"/>
        <v>0</v>
      </c>
      <c r="K15" s="43">
        <f t="shared" si="2"/>
        <v>0</v>
      </c>
    </row>
    <row r="16" spans="2:11" ht="15" customHeight="1" x14ac:dyDescent="0.25">
      <c r="B16" s="175"/>
      <c r="C16" s="45"/>
      <c r="D16" s="45"/>
      <c r="E16" s="45"/>
      <c r="F16" s="177" t="s">
        <v>129</v>
      </c>
      <c r="G16" s="178"/>
      <c r="H16" s="178"/>
      <c r="I16" s="178"/>
      <c r="J16" s="178"/>
      <c r="K16" s="179"/>
    </row>
    <row r="17" spans="2:11" ht="15.75" thickBot="1" x14ac:dyDescent="0.3">
      <c r="B17" s="176"/>
      <c r="C17" s="47"/>
      <c r="D17" s="47"/>
      <c r="E17" s="47"/>
      <c r="F17" s="48">
        <f t="shared" ref="F17:K17" si="3">F9-F14</f>
        <v>0</v>
      </c>
      <c r="G17" s="47">
        <f t="shared" si="3"/>
        <v>0</v>
      </c>
      <c r="H17" s="47">
        <f t="shared" si="3"/>
        <v>0</v>
      </c>
      <c r="I17" s="47">
        <f t="shared" si="3"/>
        <v>0</v>
      </c>
      <c r="J17" s="47">
        <f t="shared" si="3"/>
        <v>0</v>
      </c>
      <c r="K17" s="49">
        <f t="shared" si="3"/>
        <v>0</v>
      </c>
    </row>
  </sheetData>
  <mergeCells count="11">
    <mergeCell ref="B15:B17"/>
    <mergeCell ref="F16:K16"/>
    <mergeCell ref="B3:B4"/>
    <mergeCell ref="C3:E3"/>
    <mergeCell ref="F3:K3"/>
    <mergeCell ref="B5:B9"/>
    <mergeCell ref="F8:K8"/>
    <mergeCell ref="B10:B14"/>
    <mergeCell ref="F13:K13"/>
    <mergeCell ref="F6:K6"/>
    <mergeCell ref="F11:K1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zoomScale="130" zoomScaleNormal="100" zoomScaleSheetLayoutView="130" workbookViewId="0">
      <selection activeCell="D12" sqref="D12"/>
    </sheetView>
  </sheetViews>
  <sheetFormatPr defaultRowHeight="15" x14ac:dyDescent="0.25"/>
  <cols>
    <col min="1" max="1" width="4.5703125" style="51" customWidth="1"/>
    <col min="2" max="2" width="23.140625" style="51" customWidth="1"/>
    <col min="3" max="3" width="8.7109375" style="51" customWidth="1"/>
    <col min="4" max="4" width="22.140625" style="51" customWidth="1"/>
    <col min="257" max="257" width="4.5703125" customWidth="1"/>
    <col min="258" max="258" width="23.140625" customWidth="1"/>
    <col min="259" max="259" width="8.7109375" customWidth="1"/>
    <col min="260" max="260" width="22.140625" customWidth="1"/>
    <col min="513" max="513" width="4.5703125" customWidth="1"/>
    <col min="514" max="514" width="23.140625" customWidth="1"/>
    <col min="515" max="515" width="8.7109375" customWidth="1"/>
    <col min="516" max="516" width="22.140625" customWidth="1"/>
    <col min="769" max="769" width="4.5703125" customWidth="1"/>
    <col min="770" max="770" width="23.140625" customWidth="1"/>
    <col min="771" max="771" width="8.7109375" customWidth="1"/>
    <col min="772" max="772" width="22.140625" customWidth="1"/>
    <col min="1025" max="1025" width="4.5703125" customWidth="1"/>
    <col min="1026" max="1026" width="23.140625" customWidth="1"/>
    <col min="1027" max="1027" width="8.7109375" customWidth="1"/>
    <col min="1028" max="1028" width="22.140625" customWidth="1"/>
    <col min="1281" max="1281" width="4.5703125" customWidth="1"/>
    <col min="1282" max="1282" width="23.140625" customWidth="1"/>
    <col min="1283" max="1283" width="8.7109375" customWidth="1"/>
    <col min="1284" max="1284" width="22.140625" customWidth="1"/>
    <col min="1537" max="1537" width="4.5703125" customWidth="1"/>
    <col min="1538" max="1538" width="23.140625" customWidth="1"/>
    <col min="1539" max="1539" width="8.7109375" customWidth="1"/>
    <col min="1540" max="1540" width="22.140625" customWidth="1"/>
    <col min="1793" max="1793" width="4.5703125" customWidth="1"/>
    <col min="1794" max="1794" width="23.140625" customWidth="1"/>
    <col min="1795" max="1795" width="8.7109375" customWidth="1"/>
    <col min="1796" max="1796" width="22.140625" customWidth="1"/>
    <col min="2049" max="2049" width="4.5703125" customWidth="1"/>
    <col min="2050" max="2050" width="23.140625" customWidth="1"/>
    <col min="2051" max="2051" width="8.7109375" customWidth="1"/>
    <col min="2052" max="2052" width="22.140625" customWidth="1"/>
    <col min="2305" max="2305" width="4.5703125" customWidth="1"/>
    <col min="2306" max="2306" width="23.140625" customWidth="1"/>
    <col min="2307" max="2307" width="8.7109375" customWidth="1"/>
    <col min="2308" max="2308" width="22.140625" customWidth="1"/>
    <col min="2561" max="2561" width="4.5703125" customWidth="1"/>
    <col min="2562" max="2562" width="23.140625" customWidth="1"/>
    <col min="2563" max="2563" width="8.7109375" customWidth="1"/>
    <col min="2564" max="2564" width="22.140625" customWidth="1"/>
    <col min="2817" max="2817" width="4.5703125" customWidth="1"/>
    <col min="2818" max="2818" width="23.140625" customWidth="1"/>
    <col min="2819" max="2819" width="8.7109375" customWidth="1"/>
    <col min="2820" max="2820" width="22.140625" customWidth="1"/>
    <col min="3073" max="3073" width="4.5703125" customWidth="1"/>
    <col min="3074" max="3074" width="23.140625" customWidth="1"/>
    <col min="3075" max="3075" width="8.7109375" customWidth="1"/>
    <col min="3076" max="3076" width="22.140625" customWidth="1"/>
    <col min="3329" max="3329" width="4.5703125" customWidth="1"/>
    <col min="3330" max="3330" width="23.140625" customWidth="1"/>
    <col min="3331" max="3331" width="8.7109375" customWidth="1"/>
    <col min="3332" max="3332" width="22.140625" customWidth="1"/>
    <col min="3585" max="3585" width="4.5703125" customWidth="1"/>
    <col min="3586" max="3586" width="23.140625" customWidth="1"/>
    <col min="3587" max="3587" width="8.7109375" customWidth="1"/>
    <col min="3588" max="3588" width="22.140625" customWidth="1"/>
    <col min="3841" max="3841" width="4.5703125" customWidth="1"/>
    <col min="3842" max="3842" width="23.140625" customWidth="1"/>
    <col min="3843" max="3843" width="8.7109375" customWidth="1"/>
    <col min="3844" max="3844" width="22.140625" customWidth="1"/>
    <col min="4097" max="4097" width="4.5703125" customWidth="1"/>
    <col min="4098" max="4098" width="23.140625" customWidth="1"/>
    <col min="4099" max="4099" width="8.7109375" customWidth="1"/>
    <col min="4100" max="4100" width="22.140625" customWidth="1"/>
    <col min="4353" max="4353" width="4.5703125" customWidth="1"/>
    <col min="4354" max="4354" width="23.140625" customWidth="1"/>
    <col min="4355" max="4355" width="8.7109375" customWidth="1"/>
    <col min="4356" max="4356" width="22.140625" customWidth="1"/>
    <col min="4609" max="4609" width="4.5703125" customWidth="1"/>
    <col min="4610" max="4610" width="23.140625" customWidth="1"/>
    <col min="4611" max="4611" width="8.7109375" customWidth="1"/>
    <col min="4612" max="4612" width="22.140625" customWidth="1"/>
    <col min="4865" max="4865" width="4.5703125" customWidth="1"/>
    <col min="4866" max="4866" width="23.140625" customWidth="1"/>
    <col min="4867" max="4867" width="8.7109375" customWidth="1"/>
    <col min="4868" max="4868" width="22.140625" customWidth="1"/>
    <col min="5121" max="5121" width="4.5703125" customWidth="1"/>
    <col min="5122" max="5122" width="23.140625" customWidth="1"/>
    <col min="5123" max="5123" width="8.7109375" customWidth="1"/>
    <col min="5124" max="5124" width="22.140625" customWidth="1"/>
    <col min="5377" max="5377" width="4.5703125" customWidth="1"/>
    <col min="5378" max="5378" width="23.140625" customWidth="1"/>
    <col min="5379" max="5379" width="8.7109375" customWidth="1"/>
    <col min="5380" max="5380" width="22.140625" customWidth="1"/>
    <col min="5633" max="5633" width="4.5703125" customWidth="1"/>
    <col min="5634" max="5634" width="23.140625" customWidth="1"/>
    <col min="5635" max="5635" width="8.7109375" customWidth="1"/>
    <col min="5636" max="5636" width="22.140625" customWidth="1"/>
    <col min="5889" max="5889" width="4.5703125" customWidth="1"/>
    <col min="5890" max="5890" width="23.140625" customWidth="1"/>
    <col min="5891" max="5891" width="8.7109375" customWidth="1"/>
    <col min="5892" max="5892" width="22.140625" customWidth="1"/>
    <col min="6145" max="6145" width="4.5703125" customWidth="1"/>
    <col min="6146" max="6146" width="23.140625" customWidth="1"/>
    <col min="6147" max="6147" width="8.7109375" customWidth="1"/>
    <col min="6148" max="6148" width="22.140625" customWidth="1"/>
    <col min="6401" max="6401" width="4.5703125" customWidth="1"/>
    <col min="6402" max="6402" width="23.140625" customWidth="1"/>
    <col min="6403" max="6403" width="8.7109375" customWidth="1"/>
    <col min="6404" max="6404" width="22.140625" customWidth="1"/>
    <col min="6657" max="6657" width="4.5703125" customWidth="1"/>
    <col min="6658" max="6658" width="23.140625" customWidth="1"/>
    <col min="6659" max="6659" width="8.7109375" customWidth="1"/>
    <col min="6660" max="6660" width="22.140625" customWidth="1"/>
    <col min="6913" max="6913" width="4.5703125" customWidth="1"/>
    <col min="6914" max="6914" width="23.140625" customWidth="1"/>
    <col min="6915" max="6915" width="8.7109375" customWidth="1"/>
    <col min="6916" max="6916" width="22.140625" customWidth="1"/>
    <col min="7169" max="7169" width="4.5703125" customWidth="1"/>
    <col min="7170" max="7170" width="23.140625" customWidth="1"/>
    <col min="7171" max="7171" width="8.7109375" customWidth="1"/>
    <col min="7172" max="7172" width="22.140625" customWidth="1"/>
    <col min="7425" max="7425" width="4.5703125" customWidth="1"/>
    <col min="7426" max="7426" width="23.140625" customWidth="1"/>
    <col min="7427" max="7427" width="8.7109375" customWidth="1"/>
    <col min="7428" max="7428" width="22.140625" customWidth="1"/>
    <col min="7681" max="7681" width="4.5703125" customWidth="1"/>
    <col min="7682" max="7682" width="23.140625" customWidth="1"/>
    <col min="7683" max="7683" width="8.7109375" customWidth="1"/>
    <col min="7684" max="7684" width="22.140625" customWidth="1"/>
    <col min="7937" max="7937" width="4.5703125" customWidth="1"/>
    <col min="7938" max="7938" width="23.140625" customWidth="1"/>
    <col min="7939" max="7939" width="8.7109375" customWidth="1"/>
    <col min="7940" max="7940" width="22.140625" customWidth="1"/>
    <col min="8193" max="8193" width="4.5703125" customWidth="1"/>
    <col min="8194" max="8194" width="23.140625" customWidth="1"/>
    <col min="8195" max="8195" width="8.7109375" customWidth="1"/>
    <col min="8196" max="8196" width="22.140625" customWidth="1"/>
    <col min="8449" max="8449" width="4.5703125" customWidth="1"/>
    <col min="8450" max="8450" width="23.140625" customWidth="1"/>
    <col min="8451" max="8451" width="8.7109375" customWidth="1"/>
    <col min="8452" max="8452" width="22.140625" customWidth="1"/>
    <col min="8705" max="8705" width="4.5703125" customWidth="1"/>
    <col min="8706" max="8706" width="23.140625" customWidth="1"/>
    <col min="8707" max="8707" width="8.7109375" customWidth="1"/>
    <col min="8708" max="8708" width="22.140625" customWidth="1"/>
    <col min="8961" max="8961" width="4.5703125" customWidth="1"/>
    <col min="8962" max="8962" width="23.140625" customWidth="1"/>
    <col min="8963" max="8963" width="8.7109375" customWidth="1"/>
    <col min="8964" max="8964" width="22.140625" customWidth="1"/>
    <col min="9217" max="9217" width="4.5703125" customWidth="1"/>
    <col min="9218" max="9218" width="23.140625" customWidth="1"/>
    <col min="9219" max="9219" width="8.7109375" customWidth="1"/>
    <col min="9220" max="9220" width="22.140625" customWidth="1"/>
    <col min="9473" max="9473" width="4.5703125" customWidth="1"/>
    <col min="9474" max="9474" width="23.140625" customWidth="1"/>
    <col min="9475" max="9475" width="8.7109375" customWidth="1"/>
    <col min="9476" max="9476" width="22.140625" customWidth="1"/>
    <col min="9729" max="9729" width="4.5703125" customWidth="1"/>
    <col min="9730" max="9730" width="23.140625" customWidth="1"/>
    <col min="9731" max="9731" width="8.7109375" customWidth="1"/>
    <col min="9732" max="9732" width="22.140625" customWidth="1"/>
    <col min="9985" max="9985" width="4.5703125" customWidth="1"/>
    <col min="9986" max="9986" width="23.140625" customWidth="1"/>
    <col min="9987" max="9987" width="8.7109375" customWidth="1"/>
    <col min="9988" max="9988" width="22.140625" customWidth="1"/>
    <col min="10241" max="10241" width="4.5703125" customWidth="1"/>
    <col min="10242" max="10242" width="23.140625" customWidth="1"/>
    <col min="10243" max="10243" width="8.7109375" customWidth="1"/>
    <col min="10244" max="10244" width="22.140625" customWidth="1"/>
    <col min="10497" max="10497" width="4.5703125" customWidth="1"/>
    <col min="10498" max="10498" width="23.140625" customWidth="1"/>
    <col min="10499" max="10499" width="8.7109375" customWidth="1"/>
    <col min="10500" max="10500" width="22.140625" customWidth="1"/>
    <col min="10753" max="10753" width="4.5703125" customWidth="1"/>
    <col min="10754" max="10754" width="23.140625" customWidth="1"/>
    <col min="10755" max="10755" width="8.7109375" customWidth="1"/>
    <col min="10756" max="10756" width="22.140625" customWidth="1"/>
    <col min="11009" max="11009" width="4.5703125" customWidth="1"/>
    <col min="11010" max="11010" width="23.140625" customWidth="1"/>
    <col min="11011" max="11011" width="8.7109375" customWidth="1"/>
    <col min="11012" max="11012" width="22.140625" customWidth="1"/>
    <col min="11265" max="11265" width="4.5703125" customWidth="1"/>
    <col min="11266" max="11266" width="23.140625" customWidth="1"/>
    <col min="11267" max="11267" width="8.7109375" customWidth="1"/>
    <col min="11268" max="11268" width="22.140625" customWidth="1"/>
    <col min="11521" max="11521" width="4.5703125" customWidth="1"/>
    <col min="11522" max="11522" width="23.140625" customWidth="1"/>
    <col min="11523" max="11523" width="8.7109375" customWidth="1"/>
    <col min="11524" max="11524" width="22.140625" customWidth="1"/>
    <col min="11777" max="11777" width="4.5703125" customWidth="1"/>
    <col min="11778" max="11778" width="23.140625" customWidth="1"/>
    <col min="11779" max="11779" width="8.7109375" customWidth="1"/>
    <col min="11780" max="11780" width="22.140625" customWidth="1"/>
    <col min="12033" max="12033" width="4.5703125" customWidth="1"/>
    <col min="12034" max="12034" width="23.140625" customWidth="1"/>
    <col min="12035" max="12035" width="8.7109375" customWidth="1"/>
    <col min="12036" max="12036" width="22.140625" customWidth="1"/>
    <col min="12289" max="12289" width="4.5703125" customWidth="1"/>
    <col min="12290" max="12290" width="23.140625" customWidth="1"/>
    <col min="12291" max="12291" width="8.7109375" customWidth="1"/>
    <col min="12292" max="12292" width="22.140625" customWidth="1"/>
    <col min="12545" max="12545" width="4.5703125" customWidth="1"/>
    <col min="12546" max="12546" width="23.140625" customWidth="1"/>
    <col min="12547" max="12547" width="8.7109375" customWidth="1"/>
    <col min="12548" max="12548" width="22.140625" customWidth="1"/>
    <col min="12801" max="12801" width="4.5703125" customWidth="1"/>
    <col min="12802" max="12802" width="23.140625" customWidth="1"/>
    <col min="12803" max="12803" width="8.7109375" customWidth="1"/>
    <col min="12804" max="12804" width="22.140625" customWidth="1"/>
    <col min="13057" max="13057" width="4.5703125" customWidth="1"/>
    <col min="13058" max="13058" width="23.140625" customWidth="1"/>
    <col min="13059" max="13059" width="8.7109375" customWidth="1"/>
    <col min="13060" max="13060" width="22.140625" customWidth="1"/>
    <col min="13313" max="13313" width="4.5703125" customWidth="1"/>
    <col min="13314" max="13314" width="23.140625" customWidth="1"/>
    <col min="13315" max="13315" width="8.7109375" customWidth="1"/>
    <col min="13316" max="13316" width="22.140625" customWidth="1"/>
    <col min="13569" max="13569" width="4.5703125" customWidth="1"/>
    <col min="13570" max="13570" width="23.140625" customWidth="1"/>
    <col min="13571" max="13571" width="8.7109375" customWidth="1"/>
    <col min="13572" max="13572" width="22.140625" customWidth="1"/>
    <col min="13825" max="13825" width="4.5703125" customWidth="1"/>
    <col min="13826" max="13826" width="23.140625" customWidth="1"/>
    <col min="13827" max="13827" width="8.7109375" customWidth="1"/>
    <col min="13828" max="13828" width="22.140625" customWidth="1"/>
    <col min="14081" max="14081" width="4.5703125" customWidth="1"/>
    <col min="14082" max="14082" width="23.140625" customWidth="1"/>
    <col min="14083" max="14083" width="8.7109375" customWidth="1"/>
    <col min="14084" max="14084" width="22.140625" customWidth="1"/>
    <col min="14337" max="14337" width="4.5703125" customWidth="1"/>
    <col min="14338" max="14338" width="23.140625" customWidth="1"/>
    <col min="14339" max="14339" width="8.7109375" customWidth="1"/>
    <col min="14340" max="14340" width="22.140625" customWidth="1"/>
    <col min="14593" max="14593" width="4.5703125" customWidth="1"/>
    <col min="14594" max="14594" width="23.140625" customWidth="1"/>
    <col min="14595" max="14595" width="8.7109375" customWidth="1"/>
    <col min="14596" max="14596" width="22.140625" customWidth="1"/>
    <col min="14849" max="14849" width="4.5703125" customWidth="1"/>
    <col min="14850" max="14850" width="23.140625" customWidth="1"/>
    <col min="14851" max="14851" width="8.7109375" customWidth="1"/>
    <col min="14852" max="14852" width="22.140625" customWidth="1"/>
    <col min="15105" max="15105" width="4.5703125" customWidth="1"/>
    <col min="15106" max="15106" width="23.140625" customWidth="1"/>
    <col min="15107" max="15107" width="8.7109375" customWidth="1"/>
    <col min="15108" max="15108" width="22.140625" customWidth="1"/>
    <col min="15361" max="15361" width="4.5703125" customWidth="1"/>
    <col min="15362" max="15362" width="23.140625" customWidth="1"/>
    <col min="15363" max="15363" width="8.7109375" customWidth="1"/>
    <col min="15364" max="15364" width="22.140625" customWidth="1"/>
    <col min="15617" max="15617" width="4.5703125" customWidth="1"/>
    <col min="15618" max="15618" width="23.140625" customWidth="1"/>
    <col min="15619" max="15619" width="8.7109375" customWidth="1"/>
    <col min="15620" max="15620" width="22.140625" customWidth="1"/>
    <col min="15873" max="15873" width="4.5703125" customWidth="1"/>
    <col min="15874" max="15874" width="23.140625" customWidth="1"/>
    <col min="15875" max="15875" width="8.7109375" customWidth="1"/>
    <col min="15876" max="15876" width="22.140625" customWidth="1"/>
    <col min="16129" max="16129" width="4.5703125" customWidth="1"/>
    <col min="16130" max="16130" width="23.140625" customWidth="1"/>
    <col min="16131" max="16131" width="8.7109375" customWidth="1"/>
    <col min="16132" max="16132" width="22.140625" customWidth="1"/>
  </cols>
  <sheetData>
    <row r="1" spans="1:4" x14ac:dyDescent="0.25">
      <c r="B1" s="189" t="s">
        <v>131</v>
      </c>
      <c r="C1" s="189"/>
      <c r="D1" s="189"/>
    </row>
    <row r="2" spans="1:4" x14ac:dyDescent="0.25">
      <c r="B2" s="190" t="s">
        <v>320</v>
      </c>
      <c r="C2" s="190"/>
      <c r="D2" s="190"/>
    </row>
    <row r="3" spans="1:4" ht="19.5" customHeight="1" x14ac:dyDescent="0.25">
      <c r="A3" s="191" t="s">
        <v>132</v>
      </c>
      <c r="B3" s="191" t="s">
        <v>133</v>
      </c>
      <c r="C3" s="194" t="s">
        <v>134</v>
      </c>
      <c r="D3" s="52" t="s">
        <v>135</v>
      </c>
    </row>
    <row r="4" spans="1:4" x14ac:dyDescent="0.25">
      <c r="A4" s="192"/>
      <c r="B4" s="192"/>
      <c r="C4" s="195"/>
      <c r="D4" s="194" t="s">
        <v>136</v>
      </c>
    </row>
    <row r="5" spans="1:4" x14ac:dyDescent="0.25">
      <c r="A5" s="193"/>
      <c r="B5" s="193"/>
      <c r="C5" s="196"/>
      <c r="D5" s="196"/>
    </row>
    <row r="6" spans="1:4" ht="26.25" x14ac:dyDescent="0.25">
      <c r="A6" s="53">
        <v>1</v>
      </c>
      <c r="B6" s="54" t="s">
        <v>137</v>
      </c>
      <c r="C6" s="55" t="s">
        <v>138</v>
      </c>
      <c r="D6" s="56">
        <v>42</v>
      </c>
    </row>
    <row r="7" spans="1:4" x14ac:dyDescent="0.25">
      <c r="A7" s="55"/>
      <c r="B7" s="54" t="s">
        <v>139</v>
      </c>
      <c r="C7" s="55" t="s">
        <v>140</v>
      </c>
      <c r="D7" s="56">
        <v>15.195</v>
      </c>
    </row>
    <row r="8" spans="1:4" x14ac:dyDescent="0.25">
      <c r="A8" s="55"/>
      <c r="B8" s="55" t="s">
        <v>141</v>
      </c>
      <c r="C8" s="55"/>
      <c r="D8" s="55"/>
    </row>
    <row r="9" spans="1:4" x14ac:dyDescent="0.25">
      <c r="A9" s="55" t="s">
        <v>142</v>
      </c>
      <c r="B9" s="55" t="s">
        <v>143</v>
      </c>
      <c r="C9" s="55" t="s">
        <v>138</v>
      </c>
      <c r="D9" s="66"/>
    </row>
    <row r="10" spans="1:4" x14ac:dyDescent="0.25">
      <c r="A10" s="55"/>
      <c r="B10" s="54" t="s">
        <v>139</v>
      </c>
      <c r="C10" s="55" t="s">
        <v>140</v>
      </c>
      <c r="D10" s="56"/>
    </row>
    <row r="11" spans="1:4" x14ac:dyDescent="0.25">
      <c r="A11" s="55" t="s">
        <v>144</v>
      </c>
      <c r="B11" s="55" t="s">
        <v>145</v>
      </c>
      <c r="C11" s="55" t="s">
        <v>138</v>
      </c>
      <c r="D11" s="56"/>
    </row>
    <row r="12" spans="1:4" x14ac:dyDescent="0.25">
      <c r="A12" s="55"/>
      <c r="B12" s="54" t="s">
        <v>139</v>
      </c>
      <c r="C12" s="55" t="s">
        <v>140</v>
      </c>
      <c r="D12" s="67"/>
    </row>
    <row r="13" spans="1:4" x14ac:dyDescent="0.25">
      <c r="A13" s="55" t="s">
        <v>146</v>
      </c>
      <c r="B13" s="55" t="s">
        <v>147</v>
      </c>
      <c r="C13" s="55" t="s">
        <v>138</v>
      </c>
      <c r="D13" s="56">
        <f>D6</f>
        <v>42</v>
      </c>
    </row>
    <row r="14" spans="1:4" x14ac:dyDescent="0.25">
      <c r="A14" s="55"/>
      <c r="B14" s="54" t="s">
        <v>139</v>
      </c>
      <c r="C14" s="55" t="s">
        <v>140</v>
      </c>
      <c r="D14" s="56">
        <f>D7</f>
        <v>15.195</v>
      </c>
    </row>
    <row r="15" spans="1:4" s="61" customFormat="1" ht="26.25" x14ac:dyDescent="0.25">
      <c r="A15" s="57">
        <v>2</v>
      </c>
      <c r="B15" s="58" t="s">
        <v>148</v>
      </c>
      <c r="C15" s="59" t="s">
        <v>149</v>
      </c>
      <c r="D15" s="68">
        <f>D25+D29</f>
        <v>122.94</v>
      </c>
    </row>
    <row r="16" spans="1:4" s="61" customFormat="1" ht="26.25" x14ac:dyDescent="0.25">
      <c r="A16" s="59"/>
      <c r="B16" s="58" t="s">
        <v>150</v>
      </c>
      <c r="C16" s="59" t="s">
        <v>149</v>
      </c>
      <c r="D16" s="109"/>
    </row>
    <row r="17" spans="1:4" ht="26.25" x14ac:dyDescent="0.25">
      <c r="A17" s="59"/>
      <c r="B17" s="58" t="s">
        <v>151</v>
      </c>
      <c r="C17" s="55" t="s">
        <v>138</v>
      </c>
      <c r="D17" s="69"/>
    </row>
    <row r="18" spans="1:4" x14ac:dyDescent="0.25">
      <c r="A18" s="59"/>
      <c r="B18" s="59" t="s">
        <v>152</v>
      </c>
      <c r="C18" s="59"/>
      <c r="D18" s="60"/>
    </row>
    <row r="19" spans="1:4" s="61" customFormat="1" x14ac:dyDescent="0.25">
      <c r="A19" s="59" t="s">
        <v>153</v>
      </c>
      <c r="B19" s="59" t="s">
        <v>154</v>
      </c>
      <c r="C19" s="59" t="s">
        <v>149</v>
      </c>
      <c r="D19" s="70"/>
    </row>
    <row r="20" spans="1:4" x14ac:dyDescent="0.25">
      <c r="A20" s="59"/>
      <c r="B20" s="59" t="s">
        <v>155</v>
      </c>
      <c r="C20" s="59" t="s">
        <v>149</v>
      </c>
      <c r="D20" s="70"/>
    </row>
    <row r="21" spans="1:4" x14ac:dyDescent="0.25">
      <c r="A21" s="59"/>
      <c r="B21" s="59" t="s">
        <v>156</v>
      </c>
      <c r="C21" s="59" t="s">
        <v>138</v>
      </c>
      <c r="D21" s="72"/>
    </row>
    <row r="22" spans="1:4" s="61" customFormat="1" x14ac:dyDescent="0.25">
      <c r="A22" s="59" t="s">
        <v>157</v>
      </c>
      <c r="B22" s="59" t="s">
        <v>158</v>
      </c>
      <c r="C22" s="59" t="s">
        <v>149</v>
      </c>
      <c r="D22" s="70"/>
    </row>
    <row r="23" spans="1:4" x14ac:dyDescent="0.25">
      <c r="A23" s="59"/>
      <c r="B23" s="59" t="s">
        <v>159</v>
      </c>
      <c r="C23" s="59" t="s">
        <v>149</v>
      </c>
      <c r="D23" s="70"/>
    </row>
    <row r="24" spans="1:4" x14ac:dyDescent="0.25">
      <c r="A24" s="59"/>
      <c r="B24" s="59" t="s">
        <v>160</v>
      </c>
      <c r="C24" s="59" t="s">
        <v>138</v>
      </c>
      <c r="D24" s="72"/>
    </row>
    <row r="25" spans="1:4" s="61" customFormat="1" x14ac:dyDescent="0.25">
      <c r="A25" s="59" t="s">
        <v>161</v>
      </c>
      <c r="B25" s="59" t="s">
        <v>162</v>
      </c>
      <c r="C25" s="59" t="s">
        <v>149</v>
      </c>
      <c r="D25" s="113">
        <v>21.31</v>
      </c>
    </row>
    <row r="26" spans="1:4" x14ac:dyDescent="0.25">
      <c r="A26" s="59"/>
      <c r="B26" s="59" t="s">
        <v>163</v>
      </c>
      <c r="C26" s="59" t="s">
        <v>149</v>
      </c>
      <c r="D26" s="70"/>
    </row>
    <row r="27" spans="1:4" x14ac:dyDescent="0.25">
      <c r="A27" s="59"/>
      <c r="B27" s="59" t="s">
        <v>164</v>
      </c>
      <c r="C27" s="59" t="s">
        <v>138</v>
      </c>
      <c r="D27" s="72"/>
    </row>
    <row r="28" spans="1:4" s="62" customFormat="1" x14ac:dyDescent="0.25">
      <c r="A28" s="59"/>
      <c r="B28" s="59" t="s">
        <v>165</v>
      </c>
      <c r="C28" s="59" t="s">
        <v>149</v>
      </c>
      <c r="D28" s="60"/>
    </row>
    <row r="29" spans="1:4" s="62" customFormat="1" x14ac:dyDescent="0.25">
      <c r="A29" s="59" t="s">
        <v>166</v>
      </c>
      <c r="B29" s="59" t="s">
        <v>167</v>
      </c>
      <c r="C29" s="59" t="s">
        <v>149</v>
      </c>
      <c r="D29" s="70">
        <v>101.63</v>
      </c>
    </row>
    <row r="30" spans="1:4" s="62" customFormat="1" x14ac:dyDescent="0.25">
      <c r="A30" s="59"/>
      <c r="B30" s="59" t="s">
        <v>168</v>
      </c>
      <c r="C30" s="59" t="s">
        <v>138</v>
      </c>
      <c r="D30" s="72"/>
    </row>
    <row r="31" spans="1:4" s="62" customFormat="1" x14ac:dyDescent="0.25">
      <c r="A31" s="59"/>
      <c r="B31" s="59" t="s">
        <v>169</v>
      </c>
      <c r="C31" s="59" t="s">
        <v>149</v>
      </c>
      <c r="D31" s="60"/>
    </row>
    <row r="32" spans="1:4" ht="26.25" x14ac:dyDescent="0.25">
      <c r="A32" s="53">
        <v>3</v>
      </c>
      <c r="B32" s="54" t="s">
        <v>170</v>
      </c>
      <c r="C32" s="55" t="s">
        <v>149</v>
      </c>
      <c r="D32" s="67">
        <f>D36</f>
        <v>0.3</v>
      </c>
    </row>
    <row r="33" spans="1:4" ht="26.25" x14ac:dyDescent="0.25">
      <c r="A33" s="55"/>
      <c r="B33" s="54" t="s">
        <v>171</v>
      </c>
      <c r="C33" s="55" t="s">
        <v>138</v>
      </c>
      <c r="D33" s="56">
        <f>D37</f>
        <v>1</v>
      </c>
    </row>
    <row r="34" spans="1:4" x14ac:dyDescent="0.25">
      <c r="A34" s="55" t="s">
        <v>172</v>
      </c>
      <c r="B34" s="55" t="s">
        <v>173</v>
      </c>
      <c r="C34" s="55" t="s">
        <v>149</v>
      </c>
      <c r="D34" s="56"/>
    </row>
    <row r="35" spans="1:4" x14ac:dyDescent="0.25">
      <c r="A35" s="55"/>
      <c r="B35" s="55" t="s">
        <v>174</v>
      </c>
      <c r="C35" s="55" t="s">
        <v>138</v>
      </c>
      <c r="D35" s="56"/>
    </row>
    <row r="36" spans="1:4" x14ac:dyDescent="0.25">
      <c r="A36" s="55" t="s">
        <v>175</v>
      </c>
      <c r="B36" s="55" t="s">
        <v>176</v>
      </c>
      <c r="C36" s="55" t="s">
        <v>149</v>
      </c>
      <c r="D36" s="56">
        <v>0.3</v>
      </c>
    </row>
    <row r="37" spans="1:4" x14ac:dyDescent="0.25">
      <c r="A37" s="55"/>
      <c r="B37" s="55" t="s">
        <v>177</v>
      </c>
      <c r="C37" s="55" t="s">
        <v>138</v>
      </c>
      <c r="D37" s="56">
        <v>1</v>
      </c>
    </row>
    <row r="38" spans="1:4" x14ac:dyDescent="0.25">
      <c r="A38" s="55" t="s">
        <v>178</v>
      </c>
      <c r="B38" s="55" t="s">
        <v>179</v>
      </c>
      <c r="C38" s="55" t="s">
        <v>149</v>
      </c>
      <c r="D38" s="56"/>
    </row>
    <row r="39" spans="1:4" x14ac:dyDescent="0.25">
      <c r="A39" s="55"/>
      <c r="B39" s="55" t="s">
        <v>180</v>
      </c>
      <c r="C39" s="55" t="s">
        <v>138</v>
      </c>
      <c r="D39" s="56"/>
    </row>
  </sheetData>
  <mergeCells count="6">
    <mergeCell ref="B1:D1"/>
    <mergeCell ref="B2:D2"/>
    <mergeCell ref="A3:A5"/>
    <mergeCell ref="B3:B5"/>
    <mergeCell ref="C3:C5"/>
    <mergeCell ref="D4:D5"/>
  </mergeCells>
  <printOptions horizontalCentered="1"/>
  <pageMargins left="0.31496062992125984" right="0.31496062992125984" top="0.15748031496062992" bottom="0.15748031496062992" header="0.11811023622047245" footer="0.11811023622047245"/>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BreakPreview" zoomScale="115" zoomScaleNormal="100" zoomScaleSheetLayoutView="115" workbookViewId="0">
      <pane ySplit="5" topLeftCell="A6" activePane="bottomLeft" state="frozen"/>
      <selection pane="bottomLeft" activeCell="D7" sqref="D7"/>
    </sheetView>
  </sheetViews>
  <sheetFormatPr defaultRowHeight="15" x14ac:dyDescent="0.25"/>
  <cols>
    <col min="1" max="1" width="4.5703125" style="51" customWidth="1"/>
    <col min="2" max="2" width="23.140625" style="51" customWidth="1"/>
    <col min="3" max="3" width="8.7109375" style="51" customWidth="1"/>
    <col min="4" max="4" width="30.85546875" style="51" customWidth="1"/>
    <col min="257" max="257" width="4.5703125" customWidth="1"/>
    <col min="258" max="258" width="23.140625" customWidth="1"/>
    <col min="259" max="259" width="8.7109375" customWidth="1"/>
    <col min="260" max="260" width="30.85546875" customWidth="1"/>
    <col min="513" max="513" width="4.5703125" customWidth="1"/>
    <col min="514" max="514" width="23.140625" customWidth="1"/>
    <col min="515" max="515" width="8.7109375" customWidth="1"/>
    <col min="516" max="516" width="30.85546875" customWidth="1"/>
    <col min="769" max="769" width="4.5703125" customWidth="1"/>
    <col min="770" max="770" width="23.140625" customWidth="1"/>
    <col min="771" max="771" width="8.7109375" customWidth="1"/>
    <col min="772" max="772" width="30.85546875" customWidth="1"/>
    <col min="1025" max="1025" width="4.5703125" customWidth="1"/>
    <col min="1026" max="1026" width="23.140625" customWidth="1"/>
    <col min="1027" max="1027" width="8.7109375" customWidth="1"/>
    <col min="1028" max="1028" width="30.85546875" customWidth="1"/>
    <col min="1281" max="1281" width="4.5703125" customWidth="1"/>
    <col min="1282" max="1282" width="23.140625" customWidth="1"/>
    <col min="1283" max="1283" width="8.7109375" customWidth="1"/>
    <col min="1284" max="1284" width="30.85546875" customWidth="1"/>
    <col min="1537" max="1537" width="4.5703125" customWidth="1"/>
    <col min="1538" max="1538" width="23.140625" customWidth="1"/>
    <col min="1539" max="1539" width="8.7109375" customWidth="1"/>
    <col min="1540" max="1540" width="30.85546875" customWidth="1"/>
    <col min="1793" max="1793" width="4.5703125" customWidth="1"/>
    <col min="1794" max="1794" width="23.140625" customWidth="1"/>
    <col min="1795" max="1795" width="8.7109375" customWidth="1"/>
    <col min="1796" max="1796" width="30.85546875" customWidth="1"/>
    <col min="2049" max="2049" width="4.5703125" customWidth="1"/>
    <col min="2050" max="2050" width="23.140625" customWidth="1"/>
    <col min="2051" max="2051" width="8.7109375" customWidth="1"/>
    <col min="2052" max="2052" width="30.85546875" customWidth="1"/>
    <col min="2305" max="2305" width="4.5703125" customWidth="1"/>
    <col min="2306" max="2306" width="23.140625" customWidth="1"/>
    <col min="2307" max="2307" width="8.7109375" customWidth="1"/>
    <col min="2308" max="2308" width="30.85546875" customWidth="1"/>
    <col min="2561" max="2561" width="4.5703125" customWidth="1"/>
    <col min="2562" max="2562" width="23.140625" customWidth="1"/>
    <col min="2563" max="2563" width="8.7109375" customWidth="1"/>
    <col min="2564" max="2564" width="30.85546875" customWidth="1"/>
    <col min="2817" max="2817" width="4.5703125" customWidth="1"/>
    <col min="2818" max="2818" width="23.140625" customWidth="1"/>
    <col min="2819" max="2819" width="8.7109375" customWidth="1"/>
    <col min="2820" max="2820" width="30.85546875" customWidth="1"/>
    <col min="3073" max="3073" width="4.5703125" customWidth="1"/>
    <col min="3074" max="3074" width="23.140625" customWidth="1"/>
    <col min="3075" max="3075" width="8.7109375" customWidth="1"/>
    <col min="3076" max="3076" width="30.85546875" customWidth="1"/>
    <col min="3329" max="3329" width="4.5703125" customWidth="1"/>
    <col min="3330" max="3330" width="23.140625" customWidth="1"/>
    <col min="3331" max="3331" width="8.7109375" customWidth="1"/>
    <col min="3332" max="3332" width="30.85546875" customWidth="1"/>
    <col min="3585" max="3585" width="4.5703125" customWidth="1"/>
    <col min="3586" max="3586" width="23.140625" customWidth="1"/>
    <col min="3587" max="3587" width="8.7109375" customWidth="1"/>
    <col min="3588" max="3588" width="30.85546875" customWidth="1"/>
    <col min="3841" max="3841" width="4.5703125" customWidth="1"/>
    <col min="3842" max="3842" width="23.140625" customWidth="1"/>
    <col min="3843" max="3843" width="8.7109375" customWidth="1"/>
    <col min="3844" max="3844" width="30.85546875" customWidth="1"/>
    <col min="4097" max="4097" width="4.5703125" customWidth="1"/>
    <col min="4098" max="4098" width="23.140625" customWidth="1"/>
    <col min="4099" max="4099" width="8.7109375" customWidth="1"/>
    <col min="4100" max="4100" width="30.85546875" customWidth="1"/>
    <col min="4353" max="4353" width="4.5703125" customWidth="1"/>
    <col min="4354" max="4354" width="23.140625" customWidth="1"/>
    <col min="4355" max="4355" width="8.7109375" customWidth="1"/>
    <col min="4356" max="4356" width="30.85546875" customWidth="1"/>
    <col min="4609" max="4609" width="4.5703125" customWidth="1"/>
    <col min="4610" max="4610" width="23.140625" customWidth="1"/>
    <col min="4611" max="4611" width="8.7109375" customWidth="1"/>
    <col min="4612" max="4612" width="30.85546875" customWidth="1"/>
    <col min="4865" max="4865" width="4.5703125" customWidth="1"/>
    <col min="4866" max="4866" width="23.140625" customWidth="1"/>
    <col min="4867" max="4867" width="8.7109375" customWidth="1"/>
    <col min="4868" max="4868" width="30.85546875" customWidth="1"/>
    <col min="5121" max="5121" width="4.5703125" customWidth="1"/>
    <col min="5122" max="5122" width="23.140625" customWidth="1"/>
    <col min="5123" max="5123" width="8.7109375" customWidth="1"/>
    <col min="5124" max="5124" width="30.85546875" customWidth="1"/>
    <col min="5377" max="5377" width="4.5703125" customWidth="1"/>
    <col min="5378" max="5378" width="23.140625" customWidth="1"/>
    <col min="5379" max="5379" width="8.7109375" customWidth="1"/>
    <col min="5380" max="5380" width="30.85546875" customWidth="1"/>
    <col min="5633" max="5633" width="4.5703125" customWidth="1"/>
    <col min="5634" max="5634" width="23.140625" customWidth="1"/>
    <col min="5635" max="5635" width="8.7109375" customWidth="1"/>
    <col min="5636" max="5636" width="30.85546875" customWidth="1"/>
    <col min="5889" max="5889" width="4.5703125" customWidth="1"/>
    <col min="5890" max="5890" width="23.140625" customWidth="1"/>
    <col min="5891" max="5891" width="8.7109375" customWidth="1"/>
    <col min="5892" max="5892" width="30.85546875" customWidth="1"/>
    <col min="6145" max="6145" width="4.5703125" customWidth="1"/>
    <col min="6146" max="6146" width="23.140625" customWidth="1"/>
    <col min="6147" max="6147" width="8.7109375" customWidth="1"/>
    <col min="6148" max="6148" width="30.85546875" customWidth="1"/>
    <col min="6401" max="6401" width="4.5703125" customWidth="1"/>
    <col min="6402" max="6402" width="23.140625" customWidth="1"/>
    <col min="6403" max="6403" width="8.7109375" customWidth="1"/>
    <col min="6404" max="6404" width="30.85546875" customWidth="1"/>
    <col min="6657" max="6657" width="4.5703125" customWidth="1"/>
    <col min="6658" max="6658" width="23.140625" customWidth="1"/>
    <col min="6659" max="6659" width="8.7109375" customWidth="1"/>
    <col min="6660" max="6660" width="30.85546875" customWidth="1"/>
    <col min="6913" max="6913" width="4.5703125" customWidth="1"/>
    <col min="6914" max="6914" width="23.140625" customWidth="1"/>
    <col min="6915" max="6915" width="8.7109375" customWidth="1"/>
    <col min="6916" max="6916" width="30.85546875" customWidth="1"/>
    <col min="7169" max="7169" width="4.5703125" customWidth="1"/>
    <col min="7170" max="7170" width="23.140625" customWidth="1"/>
    <col min="7171" max="7171" width="8.7109375" customWidth="1"/>
    <col min="7172" max="7172" width="30.85546875" customWidth="1"/>
    <col min="7425" max="7425" width="4.5703125" customWidth="1"/>
    <col min="7426" max="7426" width="23.140625" customWidth="1"/>
    <col min="7427" max="7427" width="8.7109375" customWidth="1"/>
    <col min="7428" max="7428" width="30.85546875" customWidth="1"/>
    <col min="7681" max="7681" width="4.5703125" customWidth="1"/>
    <col min="7682" max="7682" width="23.140625" customWidth="1"/>
    <col min="7683" max="7683" width="8.7109375" customWidth="1"/>
    <col min="7684" max="7684" width="30.85546875" customWidth="1"/>
    <col min="7937" max="7937" width="4.5703125" customWidth="1"/>
    <col min="7938" max="7938" width="23.140625" customWidth="1"/>
    <col min="7939" max="7939" width="8.7109375" customWidth="1"/>
    <col min="7940" max="7940" width="30.85546875" customWidth="1"/>
    <col min="8193" max="8193" width="4.5703125" customWidth="1"/>
    <col min="8194" max="8194" width="23.140625" customWidth="1"/>
    <col min="8195" max="8195" width="8.7109375" customWidth="1"/>
    <col min="8196" max="8196" width="30.85546875" customWidth="1"/>
    <col min="8449" max="8449" width="4.5703125" customWidth="1"/>
    <col min="8450" max="8450" width="23.140625" customWidth="1"/>
    <col min="8451" max="8451" width="8.7109375" customWidth="1"/>
    <col min="8452" max="8452" width="30.85546875" customWidth="1"/>
    <col min="8705" max="8705" width="4.5703125" customWidth="1"/>
    <col min="8706" max="8706" width="23.140625" customWidth="1"/>
    <col min="8707" max="8707" width="8.7109375" customWidth="1"/>
    <col min="8708" max="8708" width="30.85546875" customWidth="1"/>
    <col min="8961" max="8961" width="4.5703125" customWidth="1"/>
    <col min="8962" max="8962" width="23.140625" customWidth="1"/>
    <col min="8963" max="8963" width="8.7109375" customWidth="1"/>
    <col min="8964" max="8964" width="30.85546875" customWidth="1"/>
    <col min="9217" max="9217" width="4.5703125" customWidth="1"/>
    <col min="9218" max="9218" width="23.140625" customWidth="1"/>
    <col min="9219" max="9219" width="8.7109375" customWidth="1"/>
    <col min="9220" max="9220" width="30.85546875" customWidth="1"/>
    <col min="9473" max="9473" width="4.5703125" customWidth="1"/>
    <col min="9474" max="9474" width="23.140625" customWidth="1"/>
    <col min="9475" max="9475" width="8.7109375" customWidth="1"/>
    <col min="9476" max="9476" width="30.85546875" customWidth="1"/>
    <col min="9729" max="9729" width="4.5703125" customWidth="1"/>
    <col min="9730" max="9730" width="23.140625" customWidth="1"/>
    <col min="9731" max="9731" width="8.7109375" customWidth="1"/>
    <col min="9732" max="9732" width="30.85546875" customWidth="1"/>
    <col min="9985" max="9985" width="4.5703125" customWidth="1"/>
    <col min="9986" max="9986" width="23.140625" customWidth="1"/>
    <col min="9987" max="9987" width="8.7109375" customWidth="1"/>
    <col min="9988" max="9988" width="30.85546875" customWidth="1"/>
    <col min="10241" max="10241" width="4.5703125" customWidth="1"/>
    <col min="10242" max="10242" width="23.140625" customWidth="1"/>
    <col min="10243" max="10243" width="8.7109375" customWidth="1"/>
    <col min="10244" max="10244" width="30.85546875" customWidth="1"/>
    <col min="10497" max="10497" width="4.5703125" customWidth="1"/>
    <col min="10498" max="10498" width="23.140625" customWidth="1"/>
    <col min="10499" max="10499" width="8.7109375" customWidth="1"/>
    <col min="10500" max="10500" width="30.85546875" customWidth="1"/>
    <col min="10753" max="10753" width="4.5703125" customWidth="1"/>
    <col min="10754" max="10754" width="23.140625" customWidth="1"/>
    <col min="10755" max="10755" width="8.7109375" customWidth="1"/>
    <col min="10756" max="10756" width="30.85546875" customWidth="1"/>
    <col min="11009" max="11009" width="4.5703125" customWidth="1"/>
    <col min="11010" max="11010" width="23.140625" customWidth="1"/>
    <col min="11011" max="11011" width="8.7109375" customWidth="1"/>
    <col min="11012" max="11012" width="30.85546875" customWidth="1"/>
    <col min="11265" max="11265" width="4.5703125" customWidth="1"/>
    <col min="11266" max="11266" width="23.140625" customWidth="1"/>
    <col min="11267" max="11267" width="8.7109375" customWidth="1"/>
    <col min="11268" max="11268" width="30.85546875" customWidth="1"/>
    <col min="11521" max="11521" width="4.5703125" customWidth="1"/>
    <col min="11522" max="11522" width="23.140625" customWidth="1"/>
    <col min="11523" max="11523" width="8.7109375" customWidth="1"/>
    <col min="11524" max="11524" width="30.85546875" customWidth="1"/>
    <col min="11777" max="11777" width="4.5703125" customWidth="1"/>
    <col min="11778" max="11778" width="23.140625" customWidth="1"/>
    <col min="11779" max="11779" width="8.7109375" customWidth="1"/>
    <col min="11780" max="11780" width="30.85546875" customWidth="1"/>
    <col min="12033" max="12033" width="4.5703125" customWidth="1"/>
    <col min="12034" max="12034" width="23.140625" customWidth="1"/>
    <col min="12035" max="12035" width="8.7109375" customWidth="1"/>
    <col min="12036" max="12036" width="30.85546875" customWidth="1"/>
    <col min="12289" max="12289" width="4.5703125" customWidth="1"/>
    <col min="12290" max="12290" width="23.140625" customWidth="1"/>
    <col min="12291" max="12291" width="8.7109375" customWidth="1"/>
    <col min="12292" max="12292" width="30.85546875" customWidth="1"/>
    <col min="12545" max="12545" width="4.5703125" customWidth="1"/>
    <col min="12546" max="12546" width="23.140625" customWidth="1"/>
    <col min="12547" max="12547" width="8.7109375" customWidth="1"/>
    <col min="12548" max="12548" width="30.85546875" customWidth="1"/>
    <col min="12801" max="12801" width="4.5703125" customWidth="1"/>
    <col min="12802" max="12802" width="23.140625" customWidth="1"/>
    <col min="12803" max="12803" width="8.7109375" customWidth="1"/>
    <col min="12804" max="12804" width="30.85546875" customWidth="1"/>
    <col min="13057" max="13057" width="4.5703125" customWidth="1"/>
    <col min="13058" max="13058" width="23.140625" customWidth="1"/>
    <col min="13059" max="13059" width="8.7109375" customWidth="1"/>
    <col min="13060" max="13060" width="30.85546875" customWidth="1"/>
    <col min="13313" max="13313" width="4.5703125" customWidth="1"/>
    <col min="13314" max="13314" width="23.140625" customWidth="1"/>
    <col min="13315" max="13315" width="8.7109375" customWidth="1"/>
    <col min="13316" max="13316" width="30.85546875" customWidth="1"/>
    <col min="13569" max="13569" width="4.5703125" customWidth="1"/>
    <col min="13570" max="13570" width="23.140625" customWidth="1"/>
    <col min="13571" max="13571" width="8.7109375" customWidth="1"/>
    <col min="13572" max="13572" width="30.85546875" customWidth="1"/>
    <col min="13825" max="13825" width="4.5703125" customWidth="1"/>
    <col min="13826" max="13826" width="23.140625" customWidth="1"/>
    <col min="13827" max="13827" width="8.7109375" customWidth="1"/>
    <col min="13828" max="13828" width="30.85546875" customWidth="1"/>
    <col min="14081" max="14081" width="4.5703125" customWidth="1"/>
    <col min="14082" max="14082" width="23.140625" customWidth="1"/>
    <col min="14083" max="14083" width="8.7109375" customWidth="1"/>
    <col min="14084" max="14084" width="30.85546875" customWidth="1"/>
    <col min="14337" max="14337" width="4.5703125" customWidth="1"/>
    <col min="14338" max="14338" width="23.140625" customWidth="1"/>
    <col min="14339" max="14339" width="8.7109375" customWidth="1"/>
    <col min="14340" max="14340" width="30.85546875" customWidth="1"/>
    <col min="14593" max="14593" width="4.5703125" customWidth="1"/>
    <col min="14594" max="14594" width="23.140625" customWidth="1"/>
    <col min="14595" max="14595" width="8.7109375" customWidth="1"/>
    <col min="14596" max="14596" width="30.85546875" customWidth="1"/>
    <col min="14849" max="14849" width="4.5703125" customWidth="1"/>
    <col min="14850" max="14850" width="23.140625" customWidth="1"/>
    <col min="14851" max="14851" width="8.7109375" customWidth="1"/>
    <col min="14852" max="14852" width="30.85546875" customWidth="1"/>
    <col min="15105" max="15105" width="4.5703125" customWidth="1"/>
    <col min="15106" max="15106" width="23.140625" customWidth="1"/>
    <col min="15107" max="15107" width="8.7109375" customWidth="1"/>
    <col min="15108" max="15108" width="30.85546875" customWidth="1"/>
    <col min="15361" max="15361" width="4.5703125" customWidth="1"/>
    <col min="15362" max="15362" width="23.140625" customWidth="1"/>
    <col min="15363" max="15363" width="8.7109375" customWidth="1"/>
    <col min="15364" max="15364" width="30.85546875" customWidth="1"/>
    <col min="15617" max="15617" width="4.5703125" customWidth="1"/>
    <col min="15618" max="15618" width="23.140625" customWidth="1"/>
    <col min="15619" max="15619" width="8.7109375" customWidth="1"/>
    <col min="15620" max="15620" width="30.85546875" customWidth="1"/>
    <col min="15873" max="15873" width="4.5703125" customWidth="1"/>
    <col min="15874" max="15874" width="23.140625" customWidth="1"/>
    <col min="15875" max="15875" width="8.7109375" customWidth="1"/>
    <col min="15876" max="15876" width="30.85546875" customWidth="1"/>
    <col min="16129" max="16129" width="4.5703125" customWidth="1"/>
    <col min="16130" max="16130" width="23.140625" customWidth="1"/>
    <col min="16131" max="16131" width="8.7109375" customWidth="1"/>
    <col min="16132" max="16132" width="30.85546875" customWidth="1"/>
  </cols>
  <sheetData>
    <row r="1" spans="1:4" x14ac:dyDescent="0.25">
      <c r="B1" s="51" t="s">
        <v>131</v>
      </c>
      <c r="C1" s="63"/>
      <c r="D1" s="63"/>
    </row>
    <row r="2" spans="1:4" x14ac:dyDescent="0.25">
      <c r="B2" s="51" t="s">
        <v>323</v>
      </c>
      <c r="C2" s="64"/>
      <c r="D2" s="64"/>
    </row>
    <row r="3" spans="1:4" ht="19.5" customHeight="1" x14ac:dyDescent="0.25">
      <c r="A3" s="191" t="s">
        <v>132</v>
      </c>
      <c r="B3" s="191" t="s">
        <v>133</v>
      </c>
      <c r="C3" s="194" t="s">
        <v>134</v>
      </c>
      <c r="D3" s="52" t="s">
        <v>135</v>
      </c>
    </row>
    <row r="4" spans="1:4" x14ac:dyDescent="0.25">
      <c r="A4" s="192"/>
      <c r="B4" s="192"/>
      <c r="C4" s="195"/>
      <c r="D4" s="194" t="s">
        <v>136</v>
      </c>
    </row>
    <row r="5" spans="1:4" x14ac:dyDescent="0.25">
      <c r="A5" s="193"/>
      <c r="B5" s="193"/>
      <c r="C5" s="196"/>
      <c r="D5" s="196"/>
    </row>
    <row r="6" spans="1:4" ht="26.25" x14ac:dyDescent="0.25">
      <c r="A6" s="56">
        <v>1</v>
      </c>
      <c r="B6" s="54" t="s">
        <v>181</v>
      </c>
      <c r="C6" s="56" t="s">
        <v>138</v>
      </c>
      <c r="D6" s="56">
        <v>42</v>
      </c>
    </row>
    <row r="7" spans="1:4" x14ac:dyDescent="0.25">
      <c r="A7" s="56"/>
      <c r="B7" s="54" t="s">
        <v>139</v>
      </c>
      <c r="C7" s="56" t="s">
        <v>140</v>
      </c>
      <c r="D7" s="56">
        <v>15.895</v>
      </c>
    </row>
    <row r="8" spans="1:4" x14ac:dyDescent="0.25">
      <c r="A8" s="56"/>
      <c r="B8" s="55" t="s">
        <v>141</v>
      </c>
      <c r="C8" s="56"/>
      <c r="D8" s="55"/>
    </row>
    <row r="9" spans="1:4" x14ac:dyDescent="0.25">
      <c r="A9" s="65" t="s">
        <v>142</v>
      </c>
      <c r="B9" s="55" t="s">
        <v>143</v>
      </c>
      <c r="C9" s="56" t="s">
        <v>138</v>
      </c>
      <c r="D9" s="66"/>
    </row>
    <row r="10" spans="1:4" x14ac:dyDescent="0.25">
      <c r="A10" s="56"/>
      <c r="B10" s="54" t="s">
        <v>139</v>
      </c>
      <c r="C10" s="56" t="s">
        <v>140</v>
      </c>
      <c r="D10" s="56"/>
    </row>
    <row r="11" spans="1:4" x14ac:dyDescent="0.25">
      <c r="A11" s="56" t="s">
        <v>144</v>
      </c>
      <c r="B11" s="55" t="s">
        <v>145</v>
      </c>
      <c r="C11" s="56" t="s">
        <v>138</v>
      </c>
      <c r="D11" s="56"/>
    </row>
    <row r="12" spans="1:4" x14ac:dyDescent="0.25">
      <c r="A12" s="56"/>
      <c r="B12" s="54" t="s">
        <v>139</v>
      </c>
      <c r="C12" s="56" t="s">
        <v>140</v>
      </c>
      <c r="D12" s="67"/>
    </row>
    <row r="13" spans="1:4" x14ac:dyDescent="0.25">
      <c r="A13" s="56" t="s">
        <v>146</v>
      </c>
      <c r="B13" s="55" t="s">
        <v>147</v>
      </c>
      <c r="C13" s="56" t="s">
        <v>138</v>
      </c>
      <c r="D13" s="56">
        <f>D6</f>
        <v>42</v>
      </c>
    </row>
    <row r="14" spans="1:4" x14ac:dyDescent="0.25">
      <c r="A14" s="56"/>
      <c r="B14" s="54" t="s">
        <v>139</v>
      </c>
      <c r="C14" s="56" t="s">
        <v>140</v>
      </c>
      <c r="D14" s="56">
        <f>D7</f>
        <v>15.895</v>
      </c>
    </row>
    <row r="15" spans="1:4" s="61" customFormat="1" ht="26.25" x14ac:dyDescent="0.25">
      <c r="A15" s="60">
        <v>2</v>
      </c>
      <c r="B15" s="58" t="s">
        <v>148</v>
      </c>
      <c r="C15" s="60" t="s">
        <v>149</v>
      </c>
      <c r="D15" s="68">
        <f>D25+D29</f>
        <v>124.47500000000001</v>
      </c>
    </row>
    <row r="16" spans="1:4" s="61" customFormat="1" ht="26.25" x14ac:dyDescent="0.25">
      <c r="A16" s="60"/>
      <c r="B16" s="58" t="s">
        <v>150</v>
      </c>
      <c r="C16" s="60" t="s">
        <v>149</v>
      </c>
      <c r="D16" s="109"/>
    </row>
    <row r="17" spans="1:4" ht="26.25" x14ac:dyDescent="0.25">
      <c r="A17" s="60"/>
      <c r="B17" s="58" t="s">
        <v>151</v>
      </c>
      <c r="C17" s="56" t="s">
        <v>138</v>
      </c>
      <c r="D17" s="69"/>
    </row>
    <row r="18" spans="1:4" x14ac:dyDescent="0.25">
      <c r="A18" s="60"/>
      <c r="B18" s="59" t="s">
        <v>152</v>
      </c>
      <c r="C18" s="60"/>
      <c r="D18" s="60"/>
    </row>
    <row r="19" spans="1:4" s="61" customFormat="1" x14ac:dyDescent="0.25">
      <c r="A19" s="60" t="s">
        <v>153</v>
      </c>
      <c r="B19" s="59" t="s">
        <v>154</v>
      </c>
      <c r="C19" s="60" t="s">
        <v>149</v>
      </c>
      <c r="D19" s="70"/>
    </row>
    <row r="20" spans="1:4" x14ac:dyDescent="0.25">
      <c r="A20" s="71"/>
      <c r="B20" s="59" t="s">
        <v>155</v>
      </c>
      <c r="C20" s="60" t="s">
        <v>149</v>
      </c>
      <c r="D20" s="70"/>
    </row>
    <row r="21" spans="1:4" x14ac:dyDescent="0.25">
      <c r="A21" s="60"/>
      <c r="B21" s="59" t="s">
        <v>156</v>
      </c>
      <c r="C21" s="60" t="s">
        <v>138</v>
      </c>
      <c r="D21" s="72"/>
    </row>
    <row r="22" spans="1:4" s="61" customFormat="1" x14ac:dyDescent="0.25">
      <c r="A22" s="60" t="s">
        <v>157</v>
      </c>
      <c r="B22" s="59" t="s">
        <v>158</v>
      </c>
      <c r="C22" s="60" t="s">
        <v>149</v>
      </c>
      <c r="D22" s="70"/>
    </row>
    <row r="23" spans="1:4" x14ac:dyDescent="0.25">
      <c r="A23" s="60"/>
      <c r="B23" s="59" t="s">
        <v>159</v>
      </c>
      <c r="C23" s="60" t="s">
        <v>149</v>
      </c>
      <c r="D23" s="70"/>
    </row>
    <row r="24" spans="1:4" x14ac:dyDescent="0.25">
      <c r="A24" s="60"/>
      <c r="B24" s="59" t="s">
        <v>160</v>
      </c>
      <c r="C24" s="60" t="s">
        <v>138</v>
      </c>
      <c r="D24" s="72"/>
    </row>
    <row r="25" spans="1:4" s="61" customFormat="1" x14ac:dyDescent="0.25">
      <c r="A25" s="60" t="s">
        <v>182</v>
      </c>
      <c r="B25" s="59" t="s">
        <v>162</v>
      </c>
      <c r="C25" s="60" t="s">
        <v>149</v>
      </c>
      <c r="D25" s="113">
        <v>21.48</v>
      </c>
    </row>
    <row r="26" spans="1:4" x14ac:dyDescent="0.25">
      <c r="A26" s="60"/>
      <c r="B26" s="59" t="s">
        <v>163</v>
      </c>
      <c r="C26" s="60" t="s">
        <v>149</v>
      </c>
      <c r="D26" s="70"/>
    </row>
    <row r="27" spans="1:4" x14ac:dyDescent="0.25">
      <c r="A27" s="60"/>
      <c r="B27" s="59" t="s">
        <v>164</v>
      </c>
      <c r="C27" s="60" t="s">
        <v>138</v>
      </c>
      <c r="D27" s="72"/>
    </row>
    <row r="28" spans="1:4" s="62" customFormat="1" x14ac:dyDescent="0.25">
      <c r="A28" s="60"/>
      <c r="B28" s="59" t="s">
        <v>165</v>
      </c>
      <c r="C28" s="60" t="s">
        <v>149</v>
      </c>
      <c r="D28" s="60"/>
    </row>
    <row r="29" spans="1:4" s="62" customFormat="1" x14ac:dyDescent="0.25">
      <c r="A29" s="60" t="s">
        <v>183</v>
      </c>
      <c r="B29" s="59" t="s">
        <v>167</v>
      </c>
      <c r="C29" s="60" t="s">
        <v>149</v>
      </c>
      <c r="D29" s="70">
        <v>102.995</v>
      </c>
    </row>
    <row r="30" spans="1:4" s="62" customFormat="1" x14ac:dyDescent="0.25">
      <c r="A30" s="60"/>
      <c r="B30" s="59" t="s">
        <v>168</v>
      </c>
      <c r="C30" s="60" t="s">
        <v>138</v>
      </c>
      <c r="D30" s="72"/>
    </row>
    <row r="31" spans="1:4" s="62" customFormat="1" x14ac:dyDescent="0.25">
      <c r="A31" s="60"/>
      <c r="B31" s="59" t="s">
        <v>169</v>
      </c>
      <c r="C31" s="60" t="s">
        <v>149</v>
      </c>
      <c r="D31" s="60"/>
    </row>
    <row r="32" spans="1:4" ht="26.25" x14ac:dyDescent="0.25">
      <c r="A32" s="56">
        <v>3</v>
      </c>
      <c r="B32" s="54" t="s">
        <v>170</v>
      </c>
      <c r="C32" s="56" t="s">
        <v>149</v>
      </c>
      <c r="D32" s="67">
        <f>D36</f>
        <v>0.3</v>
      </c>
    </row>
    <row r="33" spans="1:4" ht="26.25" x14ac:dyDescent="0.25">
      <c r="A33" s="56"/>
      <c r="B33" s="54" t="s">
        <v>171</v>
      </c>
      <c r="C33" s="56" t="s">
        <v>138</v>
      </c>
      <c r="D33" s="56">
        <f>D37</f>
        <v>1</v>
      </c>
    </row>
    <row r="34" spans="1:4" x14ac:dyDescent="0.25">
      <c r="A34" s="56" t="s">
        <v>172</v>
      </c>
      <c r="B34" s="55" t="s">
        <v>173</v>
      </c>
      <c r="C34" s="56" t="s">
        <v>149</v>
      </c>
      <c r="D34" s="56"/>
    </row>
    <row r="35" spans="1:4" x14ac:dyDescent="0.25">
      <c r="A35" s="56"/>
      <c r="B35" s="55" t="s">
        <v>174</v>
      </c>
      <c r="C35" s="56" t="s">
        <v>138</v>
      </c>
      <c r="D35" s="56"/>
    </row>
    <row r="36" spans="1:4" x14ac:dyDescent="0.25">
      <c r="A36" s="56" t="s">
        <v>175</v>
      </c>
      <c r="B36" s="55" t="s">
        <v>176</v>
      </c>
      <c r="C36" s="56" t="s">
        <v>149</v>
      </c>
      <c r="D36" s="56">
        <v>0.3</v>
      </c>
    </row>
    <row r="37" spans="1:4" x14ac:dyDescent="0.25">
      <c r="A37" s="56"/>
      <c r="B37" s="55" t="s">
        <v>177</v>
      </c>
      <c r="C37" s="56" t="s">
        <v>138</v>
      </c>
      <c r="D37" s="56">
        <v>1</v>
      </c>
    </row>
    <row r="38" spans="1:4" x14ac:dyDescent="0.25">
      <c r="A38" s="56" t="s">
        <v>178</v>
      </c>
      <c r="B38" s="55" t="s">
        <v>179</v>
      </c>
      <c r="C38" s="56" t="s">
        <v>149</v>
      </c>
      <c r="D38" s="56"/>
    </row>
    <row r="39" spans="1:4" x14ac:dyDescent="0.25">
      <c r="A39" s="56"/>
      <c r="B39" s="55" t="s">
        <v>180</v>
      </c>
      <c r="C39" s="56" t="s">
        <v>138</v>
      </c>
      <c r="D39" s="56"/>
    </row>
    <row r="40" spans="1:4" x14ac:dyDescent="0.25">
      <c r="A40" s="116"/>
      <c r="B40" s="117"/>
      <c r="C40" s="116"/>
      <c r="D40" s="116"/>
    </row>
    <row r="41" spans="1:4" ht="25.5" customHeight="1" thickBot="1" x14ac:dyDescent="0.3">
      <c r="B41" s="197" t="s">
        <v>263</v>
      </c>
      <c r="C41" s="197"/>
      <c r="D41" s="197"/>
    </row>
    <row r="42" spans="1:4" ht="15.75" thickBot="1" x14ac:dyDescent="0.3">
      <c r="C42" s="75">
        <v>2019</v>
      </c>
      <c r="D42" s="75">
        <v>2020</v>
      </c>
    </row>
    <row r="43" spans="1:4" ht="15.75" thickBot="1" x14ac:dyDescent="0.3">
      <c r="B43" s="73" t="s">
        <v>186</v>
      </c>
      <c r="C43" s="118">
        <v>72.84</v>
      </c>
      <c r="D43" s="118">
        <v>73.23</v>
      </c>
    </row>
    <row r="44" spans="1:4" ht="15.75" thickBot="1" x14ac:dyDescent="0.3">
      <c r="B44" s="74" t="s">
        <v>187</v>
      </c>
      <c r="C44" s="118">
        <f>C43</f>
        <v>72.84</v>
      </c>
      <c r="D44" s="118">
        <f>D43</f>
        <v>73.23</v>
      </c>
    </row>
    <row r="45" spans="1:4" ht="15.75" thickBot="1" x14ac:dyDescent="0.3">
      <c r="B45" s="74" t="s">
        <v>188</v>
      </c>
      <c r="C45" s="119">
        <f>(C43+C44)/2</f>
        <v>72.84</v>
      </c>
      <c r="D45" s="119">
        <f>(D43+D44)/2</f>
        <v>73.23</v>
      </c>
    </row>
    <row r="46" spans="1:4" ht="15.75" thickBot="1" x14ac:dyDescent="0.3">
      <c r="B46" s="114" t="s">
        <v>189</v>
      </c>
      <c r="C46" s="118"/>
      <c r="D46" s="118"/>
    </row>
    <row r="47" spans="1:4" ht="15.75" thickBot="1" x14ac:dyDescent="0.3">
      <c r="B47" s="114" t="s">
        <v>190</v>
      </c>
      <c r="C47" s="118">
        <v>72</v>
      </c>
      <c r="D47" s="118">
        <v>73.209999999999994</v>
      </c>
    </row>
    <row r="48" spans="1:4" ht="15.75" thickBot="1" x14ac:dyDescent="0.3">
      <c r="B48" s="114" t="s">
        <v>191</v>
      </c>
      <c r="C48" s="118"/>
      <c r="D48" s="118"/>
    </row>
    <row r="49" spans="2:4" ht="15.75" thickBot="1" x14ac:dyDescent="0.3">
      <c r="B49" s="114" t="s">
        <v>192</v>
      </c>
      <c r="C49" s="118">
        <v>72.400000000000006</v>
      </c>
      <c r="D49" s="118">
        <v>74.91</v>
      </c>
    </row>
    <row r="50" spans="2:4" ht="15.75" thickBot="1" x14ac:dyDescent="0.3">
      <c r="B50" s="74" t="s">
        <v>193</v>
      </c>
      <c r="C50" s="118">
        <v>72.2</v>
      </c>
      <c r="D50" s="118">
        <v>74.06</v>
      </c>
    </row>
  </sheetData>
  <mergeCells count="5">
    <mergeCell ref="A3:A5"/>
    <mergeCell ref="B3:B5"/>
    <mergeCell ref="C3:C5"/>
    <mergeCell ref="D4:D5"/>
    <mergeCell ref="B41:D41"/>
  </mergeCells>
  <printOptions horizontalCentered="1"/>
  <pageMargins left="0.11811023622047245" right="0.11811023622047245" top="0" bottom="0" header="0" footer="0"/>
  <pageSetup paperSize="9"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120" zoomScaleNormal="120" workbookViewId="0">
      <selection activeCell="B29" sqref="B29"/>
    </sheetView>
  </sheetViews>
  <sheetFormatPr defaultRowHeight="12.75" x14ac:dyDescent="0.2"/>
  <cols>
    <col min="1" max="1" width="5.42578125" style="100" customWidth="1"/>
    <col min="2" max="2" width="54.28515625" style="100" customWidth="1"/>
    <col min="3" max="4" width="13.42578125" style="100" customWidth="1"/>
    <col min="5" max="5" width="13.28515625" style="100" customWidth="1"/>
    <col min="6" max="16384" width="9.140625" style="100"/>
  </cols>
  <sheetData>
    <row r="1" spans="1:7" ht="52.5" customHeight="1" x14ac:dyDescent="0.2">
      <c r="A1" s="198" t="s">
        <v>254</v>
      </c>
      <c r="B1" s="199"/>
      <c r="C1" s="199"/>
      <c r="D1" s="199"/>
      <c r="E1" s="199"/>
    </row>
    <row r="2" spans="1:7" ht="30" customHeight="1" x14ac:dyDescent="0.2">
      <c r="A2" s="200" t="s">
        <v>0</v>
      </c>
      <c r="B2" s="200" t="s">
        <v>98</v>
      </c>
      <c r="C2" s="200" t="s">
        <v>99</v>
      </c>
      <c r="D2" s="200"/>
      <c r="E2" s="200"/>
    </row>
    <row r="3" spans="1:7" ht="38.25" x14ac:dyDescent="0.2">
      <c r="A3" s="200"/>
      <c r="B3" s="200"/>
      <c r="C3" s="133">
        <v>2019</v>
      </c>
      <c r="D3" s="101">
        <v>2020</v>
      </c>
      <c r="E3" s="101" t="s">
        <v>194</v>
      </c>
    </row>
    <row r="4" spans="1:7" x14ac:dyDescent="0.2">
      <c r="A4" s="101">
        <v>1</v>
      </c>
      <c r="B4" s="101">
        <v>2</v>
      </c>
      <c r="C4" s="133">
        <v>4</v>
      </c>
      <c r="D4" s="101">
        <v>4</v>
      </c>
      <c r="E4" s="101">
        <v>5</v>
      </c>
    </row>
    <row r="5" spans="1:7" ht="30.75" customHeight="1" x14ac:dyDescent="0.2">
      <c r="A5" s="101">
        <v>1</v>
      </c>
      <c r="B5" s="102" t="s">
        <v>195</v>
      </c>
      <c r="C5" s="127">
        <v>2.5922399999999999</v>
      </c>
      <c r="D5" s="127">
        <v>9.0359999999999996E-2</v>
      </c>
      <c r="E5" s="136">
        <f>(D5-C5)/C5*100</f>
        <v>-96.514211647069715</v>
      </c>
      <c r="G5" s="134"/>
    </row>
    <row r="6" spans="1:7" x14ac:dyDescent="0.2">
      <c r="A6" s="104" t="s">
        <v>196</v>
      </c>
      <c r="B6" s="105" t="s">
        <v>197</v>
      </c>
      <c r="C6" s="103"/>
      <c r="D6" s="103"/>
      <c r="E6" s="137"/>
    </row>
    <row r="7" spans="1:7" x14ac:dyDescent="0.2">
      <c r="A7" s="104" t="s">
        <v>198</v>
      </c>
      <c r="B7" s="105" t="s">
        <v>199</v>
      </c>
      <c r="C7" s="106"/>
      <c r="D7" s="106"/>
      <c r="E7" s="138"/>
    </row>
    <row r="8" spans="1:7" x14ac:dyDescent="0.2">
      <c r="A8" s="108" t="s">
        <v>200</v>
      </c>
      <c r="B8" s="105" t="s">
        <v>201</v>
      </c>
      <c r="C8" s="106"/>
      <c r="D8" s="106"/>
      <c r="E8" s="138"/>
    </row>
    <row r="9" spans="1:7" x14ac:dyDescent="0.2">
      <c r="A9" s="108" t="s">
        <v>202</v>
      </c>
      <c r="B9" s="105" t="s">
        <v>203</v>
      </c>
      <c r="C9" s="106"/>
      <c r="D9" s="106"/>
      <c r="E9" s="138"/>
    </row>
    <row r="10" spans="1:7" ht="33" customHeight="1" x14ac:dyDescent="0.2">
      <c r="A10" s="108">
        <v>2</v>
      </c>
      <c r="B10" s="102" t="s">
        <v>204</v>
      </c>
      <c r="C10" s="127">
        <v>1.3412999999999999</v>
      </c>
      <c r="D10" s="127">
        <v>5.654E-2</v>
      </c>
      <c r="E10" s="136">
        <f>(D10-C10)/C10*100</f>
        <v>-95.784686498173414</v>
      </c>
      <c r="G10" s="134"/>
    </row>
    <row r="11" spans="1:7" x14ac:dyDescent="0.2">
      <c r="A11" s="104" t="s">
        <v>205</v>
      </c>
      <c r="B11" s="105" t="s">
        <v>197</v>
      </c>
      <c r="C11" s="135"/>
      <c r="D11" s="135"/>
      <c r="E11" s="137"/>
    </row>
    <row r="12" spans="1:7" x14ac:dyDescent="0.2">
      <c r="A12" s="104" t="s">
        <v>206</v>
      </c>
      <c r="B12" s="105" t="s">
        <v>199</v>
      </c>
      <c r="C12" s="107"/>
      <c r="D12" s="107"/>
      <c r="E12" s="138"/>
    </row>
    <row r="13" spans="1:7" x14ac:dyDescent="0.2">
      <c r="A13" s="108" t="s">
        <v>207</v>
      </c>
      <c r="B13" s="105" t="s">
        <v>201</v>
      </c>
      <c r="C13" s="107"/>
      <c r="D13" s="107"/>
      <c r="E13" s="138"/>
    </row>
    <row r="14" spans="1:7" x14ac:dyDescent="0.2">
      <c r="A14" s="108" t="s">
        <v>208</v>
      </c>
      <c r="B14" s="105" t="s">
        <v>203</v>
      </c>
      <c r="C14" s="107"/>
      <c r="D14" s="107"/>
      <c r="E14" s="138"/>
    </row>
    <row r="15" spans="1:7" ht="69" customHeight="1" x14ac:dyDescent="0.2">
      <c r="A15" s="108">
        <v>3</v>
      </c>
      <c r="B15" s="102" t="s">
        <v>209</v>
      </c>
      <c r="C15" s="135">
        <v>0.1283</v>
      </c>
      <c r="D15" s="135">
        <v>0.1323</v>
      </c>
      <c r="E15" s="136">
        <f>(D15-C15)/C15*100</f>
        <v>3.1176929072486388</v>
      </c>
    </row>
    <row r="16" spans="1:7" x14ac:dyDescent="0.2">
      <c r="A16" s="104" t="s">
        <v>210</v>
      </c>
      <c r="B16" s="105" t="s">
        <v>197</v>
      </c>
      <c r="C16" s="135"/>
      <c r="D16" s="135"/>
      <c r="E16" s="136"/>
    </row>
    <row r="17" spans="1:5" x14ac:dyDescent="0.2">
      <c r="A17" s="104" t="s">
        <v>211</v>
      </c>
      <c r="B17" s="105" t="s">
        <v>199</v>
      </c>
      <c r="C17" s="135"/>
      <c r="D17" s="135"/>
      <c r="E17" s="136"/>
    </row>
    <row r="18" spans="1:5" x14ac:dyDescent="0.2">
      <c r="A18" s="108" t="s">
        <v>212</v>
      </c>
      <c r="B18" s="105" t="s">
        <v>201</v>
      </c>
      <c r="C18" s="135"/>
      <c r="D18" s="135"/>
      <c r="E18" s="136"/>
    </row>
    <row r="19" spans="1:5" x14ac:dyDescent="0.2">
      <c r="A19" s="108" t="s">
        <v>213</v>
      </c>
      <c r="B19" s="105" t="s">
        <v>203</v>
      </c>
      <c r="C19" s="135"/>
      <c r="D19" s="135"/>
      <c r="E19" s="136"/>
    </row>
    <row r="20" spans="1:5" ht="71.25" customHeight="1" x14ac:dyDescent="0.2">
      <c r="A20" s="108">
        <v>4</v>
      </c>
      <c r="B20" s="102" t="s">
        <v>214</v>
      </c>
      <c r="C20" s="135">
        <v>9.9470000000000003E-2</v>
      </c>
      <c r="D20" s="135">
        <v>0.12673000000000001</v>
      </c>
      <c r="E20" s="136">
        <f>(D20-C20)/C20*100</f>
        <v>27.405247813411084</v>
      </c>
    </row>
    <row r="21" spans="1:5" x14ac:dyDescent="0.2">
      <c r="A21" s="104" t="s">
        <v>215</v>
      </c>
      <c r="B21" s="105" t="s">
        <v>197</v>
      </c>
      <c r="C21" s="135"/>
      <c r="D21" s="135"/>
      <c r="E21" s="136"/>
    </row>
    <row r="22" spans="1:5" x14ac:dyDescent="0.2">
      <c r="A22" s="104" t="s">
        <v>216</v>
      </c>
      <c r="B22" s="105" t="s">
        <v>199</v>
      </c>
      <c r="C22" s="135"/>
      <c r="D22" s="135"/>
      <c r="E22" s="136"/>
    </row>
    <row r="23" spans="1:5" x14ac:dyDescent="0.2">
      <c r="A23" s="108" t="s">
        <v>217</v>
      </c>
      <c r="B23" s="105" t="s">
        <v>201</v>
      </c>
      <c r="C23" s="135"/>
      <c r="D23" s="135"/>
      <c r="E23" s="136"/>
    </row>
    <row r="24" spans="1:5" x14ac:dyDescent="0.2">
      <c r="A24" s="108" t="s">
        <v>218</v>
      </c>
      <c r="B24" s="105" t="s">
        <v>203</v>
      </c>
      <c r="C24" s="135"/>
      <c r="D24" s="135"/>
      <c r="E24" s="136"/>
    </row>
    <row r="25" spans="1:5" ht="38.25" x14ac:dyDescent="0.2">
      <c r="A25" s="108">
        <v>5</v>
      </c>
      <c r="B25" s="102" t="s">
        <v>184</v>
      </c>
      <c r="C25" s="135">
        <v>0</v>
      </c>
      <c r="D25" s="135">
        <v>0</v>
      </c>
      <c r="E25" s="139">
        <v>0</v>
      </c>
    </row>
    <row r="26" spans="1:5" ht="51" x14ac:dyDescent="0.2">
      <c r="A26" s="104" t="s">
        <v>219</v>
      </c>
      <c r="B26" s="102" t="s">
        <v>185</v>
      </c>
      <c r="C26" s="135">
        <v>0</v>
      </c>
      <c r="D26" s="135">
        <v>0</v>
      </c>
      <c r="E26" s="139">
        <v>0</v>
      </c>
    </row>
  </sheetData>
  <mergeCells count="4">
    <mergeCell ref="A1:E1"/>
    <mergeCell ref="A2:A3"/>
    <mergeCell ref="B2:B3"/>
    <mergeCell ref="C2:E2"/>
  </mergeCells>
  <pageMargins left="0.70866141732283472" right="0.19685039370078741" top="0.35433070866141736" bottom="0.35433070866141736"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zoomScale="120" zoomScaleNormal="120" workbookViewId="0">
      <selection activeCell="A2" sqref="A2"/>
    </sheetView>
  </sheetViews>
  <sheetFormatPr defaultRowHeight="12.75" x14ac:dyDescent="0.2"/>
  <cols>
    <col min="1" max="1" width="5.7109375" style="76" customWidth="1"/>
    <col min="2" max="2" width="25.85546875" style="76" customWidth="1"/>
    <col min="3" max="18" width="5.140625" style="76" customWidth="1"/>
    <col min="19" max="19" width="28.7109375" style="76" customWidth="1"/>
    <col min="20" max="20" width="18.5703125" style="76" customWidth="1"/>
    <col min="21" max="16384" width="9.140625" style="76"/>
  </cols>
  <sheetData>
    <row r="1" spans="1:20" ht="35.25" customHeight="1" x14ac:dyDescent="0.2">
      <c r="A1" s="206" t="s">
        <v>326</v>
      </c>
      <c r="B1" s="207"/>
      <c r="C1" s="207"/>
      <c r="D1" s="207"/>
      <c r="E1" s="207"/>
      <c r="F1" s="207"/>
      <c r="G1" s="207"/>
      <c r="H1" s="207"/>
      <c r="I1" s="207"/>
      <c r="J1" s="207"/>
      <c r="K1" s="207"/>
      <c r="L1" s="207"/>
      <c r="M1" s="207"/>
      <c r="N1" s="207"/>
      <c r="O1" s="207"/>
      <c r="P1" s="207"/>
      <c r="Q1" s="207"/>
      <c r="R1" s="207"/>
      <c r="S1" s="207"/>
      <c r="T1" s="207"/>
    </row>
    <row r="3" spans="1:20" ht="223.5" customHeight="1" x14ac:dyDescent="0.2">
      <c r="A3" s="208" t="s">
        <v>0</v>
      </c>
      <c r="B3" s="208" t="s">
        <v>220</v>
      </c>
      <c r="C3" s="208" t="s">
        <v>221</v>
      </c>
      <c r="D3" s="208"/>
      <c r="E3" s="208"/>
      <c r="F3" s="208"/>
      <c r="G3" s="208" t="s">
        <v>222</v>
      </c>
      <c r="H3" s="208"/>
      <c r="I3" s="208"/>
      <c r="J3" s="208"/>
      <c r="K3" s="209" t="s">
        <v>223</v>
      </c>
      <c r="L3" s="210"/>
      <c r="M3" s="210"/>
      <c r="N3" s="211"/>
      <c r="O3" s="209" t="s">
        <v>224</v>
      </c>
      <c r="P3" s="210"/>
      <c r="Q3" s="210"/>
      <c r="R3" s="211"/>
      <c r="S3" s="208" t="s">
        <v>225</v>
      </c>
      <c r="T3" s="208" t="s">
        <v>226</v>
      </c>
    </row>
    <row r="4" spans="1:20" ht="22.5" customHeight="1" x14ac:dyDescent="0.2">
      <c r="A4" s="208"/>
      <c r="B4" s="208"/>
      <c r="C4" s="77" t="s">
        <v>101</v>
      </c>
      <c r="D4" s="77" t="s">
        <v>102</v>
      </c>
      <c r="E4" s="77" t="s">
        <v>227</v>
      </c>
      <c r="F4" s="77" t="s">
        <v>104</v>
      </c>
      <c r="G4" s="77" t="s">
        <v>101</v>
      </c>
      <c r="H4" s="77" t="s">
        <v>102</v>
      </c>
      <c r="I4" s="77" t="s">
        <v>103</v>
      </c>
      <c r="J4" s="77" t="s">
        <v>104</v>
      </c>
      <c r="K4" s="77" t="s">
        <v>101</v>
      </c>
      <c r="L4" s="77" t="s">
        <v>228</v>
      </c>
      <c r="M4" s="77" t="s">
        <v>103</v>
      </c>
      <c r="N4" s="77" t="s">
        <v>104</v>
      </c>
      <c r="O4" s="77" t="s">
        <v>101</v>
      </c>
      <c r="P4" s="77" t="s">
        <v>102</v>
      </c>
      <c r="Q4" s="77" t="s">
        <v>103</v>
      </c>
      <c r="R4" s="77" t="s">
        <v>104</v>
      </c>
      <c r="S4" s="208"/>
      <c r="T4" s="208"/>
    </row>
    <row r="5" spans="1:20" x14ac:dyDescent="0.2">
      <c r="A5" s="77">
        <v>1</v>
      </c>
      <c r="B5" s="77">
        <v>2</v>
      </c>
      <c r="C5" s="77">
        <v>3</v>
      </c>
      <c r="D5" s="77">
        <v>4</v>
      </c>
      <c r="E5" s="77">
        <v>5</v>
      </c>
      <c r="F5" s="77">
        <v>6</v>
      </c>
      <c r="G5" s="77">
        <v>7</v>
      </c>
      <c r="H5" s="77">
        <v>8</v>
      </c>
      <c r="I5" s="77">
        <v>9</v>
      </c>
      <c r="J5" s="77">
        <v>10</v>
      </c>
      <c r="K5" s="77">
        <v>11</v>
      </c>
      <c r="L5" s="77">
        <v>12</v>
      </c>
      <c r="M5" s="77">
        <v>13</v>
      </c>
      <c r="N5" s="77">
        <v>14</v>
      </c>
      <c r="O5" s="77">
        <v>15</v>
      </c>
      <c r="P5" s="77">
        <v>16</v>
      </c>
      <c r="Q5" s="77">
        <v>17</v>
      </c>
      <c r="R5" s="77">
        <v>18</v>
      </c>
      <c r="S5" s="77">
        <v>19</v>
      </c>
      <c r="T5" s="77">
        <v>20</v>
      </c>
    </row>
    <row r="6" spans="1:20" ht="25.5" x14ac:dyDescent="0.2">
      <c r="A6" s="77">
        <v>1</v>
      </c>
      <c r="B6" s="78" t="s">
        <v>281</v>
      </c>
      <c r="C6" s="201">
        <f>'Таблица 2.1'!D5</f>
        <v>9.0359999999999996E-2</v>
      </c>
      <c r="D6" s="202"/>
      <c r="E6" s="202"/>
      <c r="F6" s="203"/>
      <c r="G6" s="201">
        <f>'Таблица 2.1'!D10</f>
        <v>5.654E-2</v>
      </c>
      <c r="H6" s="204"/>
      <c r="I6" s="204"/>
      <c r="J6" s="205"/>
      <c r="K6" s="212">
        <f>'Таблица 2.1'!D15</f>
        <v>0.1323</v>
      </c>
      <c r="L6" s="213"/>
      <c r="M6" s="213"/>
      <c r="N6" s="214"/>
      <c r="O6" s="212">
        <f>'Таблица 2.1'!D20</f>
        <v>0.12673000000000001</v>
      </c>
      <c r="P6" s="213"/>
      <c r="Q6" s="213"/>
      <c r="R6" s="214"/>
      <c r="S6" s="126"/>
      <c r="T6" s="126"/>
    </row>
    <row r="11" spans="1:20" x14ac:dyDescent="0.2">
      <c r="S11" s="76" t="s">
        <v>229</v>
      </c>
    </row>
  </sheetData>
  <mergeCells count="13">
    <mergeCell ref="C6:F6"/>
    <mergeCell ref="G6:J6"/>
    <mergeCell ref="A1:T1"/>
    <mergeCell ref="A3:A4"/>
    <mergeCell ref="B3:B4"/>
    <mergeCell ref="C3:F3"/>
    <mergeCell ref="G3:J3"/>
    <mergeCell ref="K3:N3"/>
    <mergeCell ref="O3:R3"/>
    <mergeCell ref="S3:S4"/>
    <mergeCell ref="T3:T4"/>
    <mergeCell ref="K6:N6"/>
    <mergeCell ref="O6:R6"/>
  </mergeCells>
  <pageMargins left="0.19685039370078741" right="0.19685039370078741" top="0.94488188976377963" bottom="0.19685039370078741"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90" zoomScaleNormal="90" workbookViewId="0">
      <selection activeCell="M10" sqref="M10"/>
    </sheetView>
  </sheetViews>
  <sheetFormatPr defaultRowHeight="15.75" x14ac:dyDescent="0.25"/>
  <cols>
    <col min="1" max="1" width="46.28515625" style="89" customWidth="1"/>
    <col min="2" max="2" width="19.28515625" style="92" customWidth="1"/>
    <col min="3" max="3" width="15" style="88" customWidth="1"/>
    <col min="4" max="4" width="18.85546875" style="88" customWidth="1"/>
    <col min="5" max="6" width="10.7109375" style="88" customWidth="1"/>
    <col min="7" max="7" width="11" style="88" customWidth="1"/>
    <col min="8" max="16384" width="9.140625" style="88"/>
  </cols>
  <sheetData>
    <row r="1" spans="1:8" ht="33" customHeight="1" x14ac:dyDescent="0.25">
      <c r="A1" s="218" t="s">
        <v>249</v>
      </c>
      <c r="B1" s="221" t="s">
        <v>277</v>
      </c>
      <c r="C1" s="218" t="s">
        <v>278</v>
      </c>
      <c r="D1" s="218" t="s">
        <v>279</v>
      </c>
      <c r="E1" s="215" t="s">
        <v>280</v>
      </c>
      <c r="F1" s="216"/>
      <c r="G1" s="217"/>
    </row>
    <row r="2" spans="1:8" x14ac:dyDescent="0.25">
      <c r="A2" s="219"/>
      <c r="B2" s="222"/>
      <c r="C2" s="219"/>
      <c r="D2" s="219"/>
      <c r="E2" s="93" t="s">
        <v>101</v>
      </c>
      <c r="F2" s="93" t="s">
        <v>102</v>
      </c>
      <c r="G2" s="93" t="s">
        <v>103</v>
      </c>
    </row>
    <row r="3" spans="1:8" s="153" customFormat="1" ht="31.5" x14ac:dyDescent="0.25">
      <c r="A3" s="220"/>
      <c r="B3" s="223"/>
      <c r="C3" s="220"/>
      <c r="D3" s="220"/>
      <c r="E3" s="87" t="s">
        <v>250</v>
      </c>
      <c r="F3" s="87" t="s">
        <v>251</v>
      </c>
      <c r="G3" s="87" t="s">
        <v>252</v>
      </c>
    </row>
    <row r="4" spans="1:8" x14ac:dyDescent="0.25">
      <c r="A4" s="120" t="s">
        <v>272</v>
      </c>
      <c r="B4" s="122">
        <v>0.378</v>
      </c>
      <c r="C4" s="124">
        <v>0.378</v>
      </c>
      <c r="D4" s="123">
        <v>0.14199999999999999</v>
      </c>
      <c r="E4" s="90"/>
      <c r="F4" s="90"/>
      <c r="G4" s="90"/>
      <c r="H4" s="154"/>
    </row>
    <row r="5" spans="1:8" x14ac:dyDescent="0.25">
      <c r="A5" s="120" t="s">
        <v>264</v>
      </c>
      <c r="B5" s="122">
        <v>0.23599999999999999</v>
      </c>
      <c r="C5" s="124">
        <v>0.23599999999999999</v>
      </c>
      <c r="D5" s="123">
        <f>C5*0.11</f>
        <v>2.596E-2</v>
      </c>
      <c r="E5" s="91"/>
      <c r="F5" s="90"/>
      <c r="G5" s="90"/>
      <c r="H5" s="154"/>
    </row>
    <row r="6" spans="1:8" x14ac:dyDescent="0.25">
      <c r="A6" s="120" t="s">
        <v>265</v>
      </c>
      <c r="B6" s="122">
        <v>0.378</v>
      </c>
      <c r="C6" s="124">
        <v>0.378</v>
      </c>
      <c r="D6" s="123">
        <f>C6*0.15</f>
        <v>5.67E-2</v>
      </c>
      <c r="E6" s="91"/>
      <c r="F6" s="90"/>
      <c r="G6" s="90"/>
      <c r="H6" s="154"/>
    </row>
    <row r="7" spans="1:8" x14ac:dyDescent="0.25">
      <c r="A7" s="120" t="s">
        <v>331</v>
      </c>
      <c r="B7" s="122">
        <v>0.378</v>
      </c>
      <c r="C7" s="124">
        <v>0.378</v>
      </c>
      <c r="D7" s="123">
        <v>0</v>
      </c>
      <c r="E7" s="90"/>
      <c r="F7" s="90"/>
      <c r="G7" s="90"/>
      <c r="H7" s="154"/>
    </row>
    <row r="8" spans="1:8" x14ac:dyDescent="0.25">
      <c r="A8" s="120" t="s">
        <v>332</v>
      </c>
      <c r="B8" s="122">
        <v>0.28799999999999998</v>
      </c>
      <c r="C8" s="124">
        <v>0.28799999999999998</v>
      </c>
      <c r="D8" s="123">
        <v>0</v>
      </c>
      <c r="E8" s="90"/>
      <c r="F8" s="90"/>
      <c r="G8" s="90"/>
      <c r="H8" s="154"/>
    </row>
    <row r="9" spans="1:8" x14ac:dyDescent="0.25">
      <c r="A9" s="120" t="s">
        <v>333</v>
      </c>
      <c r="B9" s="122">
        <v>0.23599999999999999</v>
      </c>
      <c r="C9" s="124">
        <v>0.23599999999999999</v>
      </c>
      <c r="D9" s="123">
        <f>C9*0.1</f>
        <v>2.3599999999999999E-2</v>
      </c>
      <c r="E9" s="90"/>
      <c r="F9" s="90"/>
      <c r="G9" s="90"/>
      <c r="H9" s="154"/>
    </row>
    <row r="10" spans="1:8" x14ac:dyDescent="0.25">
      <c r="A10" s="120" t="s">
        <v>334</v>
      </c>
      <c r="B10" s="122">
        <v>9.4E-2</v>
      </c>
      <c r="C10" s="124">
        <v>9.4E-2</v>
      </c>
      <c r="D10" s="123">
        <f>C10*0.1</f>
        <v>9.4000000000000004E-3</v>
      </c>
      <c r="E10" s="90"/>
      <c r="F10" s="90"/>
      <c r="G10" s="90"/>
      <c r="H10" s="154"/>
    </row>
    <row r="11" spans="1:8" x14ac:dyDescent="0.25">
      <c r="A11" s="120" t="s">
        <v>335</v>
      </c>
      <c r="B11" s="122">
        <v>0.151</v>
      </c>
      <c r="C11" s="124">
        <v>0.151</v>
      </c>
      <c r="D11" s="123">
        <f>C11*0.3</f>
        <v>4.53E-2</v>
      </c>
      <c r="E11" s="90"/>
      <c r="F11" s="90"/>
      <c r="G11" s="90"/>
      <c r="H11" s="154"/>
    </row>
    <row r="12" spans="1:8" x14ac:dyDescent="0.25">
      <c r="A12" s="120" t="s">
        <v>336</v>
      </c>
      <c r="B12" s="122">
        <v>0.56699999999999995</v>
      </c>
      <c r="C12" s="124">
        <v>0.56699999999999995</v>
      </c>
      <c r="D12" s="123">
        <f>C12*0.3</f>
        <v>0.17009999999999997</v>
      </c>
      <c r="E12" s="90"/>
      <c r="F12" s="90"/>
      <c r="G12" s="90"/>
      <c r="H12" s="154"/>
    </row>
    <row r="13" spans="1:8" x14ac:dyDescent="0.25">
      <c r="A13" s="120" t="s">
        <v>266</v>
      </c>
      <c r="B13" s="122">
        <v>0.23599999999999999</v>
      </c>
      <c r="C13" s="124">
        <v>0.23599999999999999</v>
      </c>
      <c r="D13" s="123">
        <f>C13*0.01</f>
        <v>2.3600000000000001E-3</v>
      </c>
      <c r="E13" s="90"/>
      <c r="F13" s="90"/>
      <c r="G13" s="90"/>
      <c r="H13" s="154"/>
    </row>
    <row r="14" spans="1:8" x14ac:dyDescent="0.25">
      <c r="A14" s="120" t="s">
        <v>267</v>
      </c>
      <c r="B14" s="122">
        <v>0.23599999999999999</v>
      </c>
      <c r="C14" s="124">
        <v>0.23599999999999999</v>
      </c>
      <c r="D14" s="123">
        <v>0</v>
      </c>
      <c r="E14" s="90"/>
      <c r="F14" s="90"/>
      <c r="G14" s="90"/>
      <c r="H14" s="154"/>
    </row>
    <row r="15" spans="1:8" x14ac:dyDescent="0.25">
      <c r="A15" s="120" t="s">
        <v>268</v>
      </c>
      <c r="B15" s="122">
        <v>0.56699999999999995</v>
      </c>
      <c r="C15" s="124">
        <v>0.56699999999999995</v>
      </c>
      <c r="D15" s="123">
        <f>C15*0.4</f>
        <v>0.2268</v>
      </c>
      <c r="E15" s="90"/>
      <c r="F15" s="90"/>
      <c r="G15" s="90"/>
      <c r="H15" s="154"/>
    </row>
    <row r="16" spans="1:8" x14ac:dyDescent="0.25">
      <c r="A16" s="120" t="s">
        <v>269</v>
      </c>
      <c r="B16" s="122">
        <v>0.151</v>
      </c>
      <c r="C16" s="124">
        <v>0.151</v>
      </c>
      <c r="D16" s="123">
        <f>C16*0.3</f>
        <v>4.53E-2</v>
      </c>
      <c r="E16" s="90"/>
      <c r="F16" s="90"/>
      <c r="G16" s="90"/>
      <c r="H16" s="154"/>
    </row>
    <row r="17" spans="1:8" x14ac:dyDescent="0.25">
      <c r="A17" s="120" t="s">
        <v>337</v>
      </c>
      <c r="B17" s="122">
        <v>0.23599999999999999</v>
      </c>
      <c r="C17" s="124">
        <v>0.23599999999999999</v>
      </c>
      <c r="D17" s="123">
        <f>C17*0.1</f>
        <v>2.3599999999999999E-2</v>
      </c>
      <c r="E17" s="90"/>
      <c r="F17" s="90"/>
      <c r="G17" s="90"/>
      <c r="H17" s="154"/>
    </row>
    <row r="18" spans="1:8" x14ac:dyDescent="0.25">
      <c r="A18" s="120" t="s">
        <v>338</v>
      </c>
      <c r="B18" s="122">
        <v>0.28799999999999998</v>
      </c>
      <c r="C18" s="124">
        <v>0.28799999999999998</v>
      </c>
      <c r="D18" s="123">
        <f>C18*0.2</f>
        <v>5.7599999999999998E-2</v>
      </c>
      <c r="E18" s="90"/>
      <c r="F18" s="90"/>
      <c r="G18" s="90"/>
      <c r="H18" s="154"/>
    </row>
    <row r="19" spans="1:8" x14ac:dyDescent="0.25">
      <c r="A19" s="120" t="s">
        <v>339</v>
      </c>
      <c r="B19" s="122">
        <v>0.378</v>
      </c>
      <c r="C19" s="124">
        <v>0.378</v>
      </c>
      <c r="D19" s="123">
        <f>C19*0.4</f>
        <v>0.1512</v>
      </c>
      <c r="E19" s="90"/>
      <c r="F19" s="90"/>
      <c r="G19" s="90"/>
      <c r="H19" s="154"/>
    </row>
    <row r="20" spans="1:8" x14ac:dyDescent="0.25">
      <c r="A20" s="120" t="s">
        <v>270</v>
      </c>
      <c r="B20" s="122">
        <v>0.23599999999999999</v>
      </c>
      <c r="C20" s="124">
        <v>0.23599999999999999</v>
      </c>
      <c r="D20" s="123">
        <f>C20*0.3</f>
        <v>7.0799999999999988E-2</v>
      </c>
      <c r="E20" s="90"/>
      <c r="F20" s="90"/>
      <c r="G20" s="90"/>
      <c r="H20" s="154"/>
    </row>
    <row r="21" spans="1:8" x14ac:dyDescent="0.25">
      <c r="A21" s="120" t="s">
        <v>340</v>
      </c>
      <c r="B21" s="122">
        <v>0.23599999999999999</v>
      </c>
      <c r="C21" s="124">
        <v>0.23599999999999999</v>
      </c>
      <c r="D21" s="123">
        <f>C21*0.1</f>
        <v>2.3599999999999999E-2</v>
      </c>
      <c r="E21" s="90"/>
      <c r="F21" s="90"/>
      <c r="G21" s="90"/>
      <c r="H21" s="154"/>
    </row>
    <row r="22" spans="1:8" x14ac:dyDescent="0.25">
      <c r="A22" s="120" t="s">
        <v>341</v>
      </c>
      <c r="B22" s="122">
        <v>0.23599999999999999</v>
      </c>
      <c r="C22" s="124">
        <v>0.23599999999999999</v>
      </c>
      <c r="D22" s="123">
        <f>C22*0.3</f>
        <v>7.0799999999999988E-2</v>
      </c>
      <c r="E22" s="90"/>
      <c r="F22" s="90"/>
      <c r="G22" s="90"/>
      <c r="H22" s="154"/>
    </row>
    <row r="23" spans="1:8" x14ac:dyDescent="0.25">
      <c r="A23" s="120" t="s">
        <v>342</v>
      </c>
      <c r="B23" s="122">
        <v>0.94</v>
      </c>
      <c r="C23" s="124">
        <v>0.94</v>
      </c>
      <c r="D23" s="123">
        <f>C23*0.5</f>
        <v>0.47</v>
      </c>
      <c r="E23" s="90"/>
      <c r="F23" s="90"/>
      <c r="G23" s="90"/>
      <c r="H23" s="154"/>
    </row>
    <row r="24" spans="1:8" x14ac:dyDescent="0.25">
      <c r="A24" s="120" t="s">
        <v>343</v>
      </c>
      <c r="B24" s="122">
        <v>0.56699999999999995</v>
      </c>
      <c r="C24" s="124">
        <v>0.56699999999999995</v>
      </c>
      <c r="D24" s="123">
        <f>C24*0.1</f>
        <v>5.67E-2</v>
      </c>
      <c r="E24" s="90"/>
      <c r="F24" s="90"/>
      <c r="G24" s="90"/>
      <c r="H24" s="154"/>
    </row>
    <row r="25" spans="1:8" x14ac:dyDescent="0.25">
      <c r="A25" s="121" t="s">
        <v>344</v>
      </c>
      <c r="B25" s="122">
        <v>0.23599999999999999</v>
      </c>
      <c r="C25" s="124">
        <v>0.23599999999999999</v>
      </c>
      <c r="D25" s="123">
        <f>C25*0.1</f>
        <v>2.3599999999999999E-2</v>
      </c>
      <c r="E25" s="90"/>
      <c r="F25" s="90"/>
      <c r="G25" s="90"/>
      <c r="H25" s="154"/>
    </row>
    <row r="26" spans="1:8" x14ac:dyDescent="0.25">
      <c r="A26" s="121" t="s">
        <v>345</v>
      </c>
      <c r="B26" s="122">
        <v>0.151</v>
      </c>
      <c r="C26" s="124">
        <v>0.151</v>
      </c>
      <c r="D26" s="123">
        <f>C26*0.1</f>
        <v>1.5100000000000001E-2</v>
      </c>
      <c r="E26" s="90"/>
      <c r="F26" s="90"/>
      <c r="G26" s="90"/>
      <c r="H26" s="154"/>
    </row>
    <row r="27" spans="1:8" x14ac:dyDescent="0.25">
      <c r="A27" s="121" t="s">
        <v>271</v>
      </c>
      <c r="B27" s="122">
        <v>0.23599999999999999</v>
      </c>
      <c r="C27" s="124">
        <v>0.23599999999999999</v>
      </c>
      <c r="D27" s="123">
        <f>C27*0.1</f>
        <v>2.3599999999999999E-2</v>
      </c>
      <c r="E27" s="90"/>
      <c r="F27" s="90"/>
      <c r="G27" s="90"/>
      <c r="H27" s="154"/>
    </row>
    <row r="28" spans="1:8" x14ac:dyDescent="0.25">
      <c r="A28" s="121" t="s">
        <v>346</v>
      </c>
      <c r="B28" s="122">
        <v>0.151</v>
      </c>
      <c r="C28" s="124">
        <v>0.151</v>
      </c>
      <c r="D28" s="123">
        <f>C28*0.8</f>
        <v>0.1208</v>
      </c>
      <c r="E28" s="90"/>
      <c r="F28" s="90"/>
      <c r="G28" s="90"/>
      <c r="H28" s="154"/>
    </row>
    <row r="29" spans="1:8" x14ac:dyDescent="0.25">
      <c r="A29" s="121" t="s">
        <v>347</v>
      </c>
      <c r="B29" s="122">
        <v>0.56699999999999995</v>
      </c>
      <c r="C29" s="124">
        <v>0.56699999999999995</v>
      </c>
      <c r="D29" s="123">
        <f>C29*0.1</f>
        <v>5.67E-2</v>
      </c>
      <c r="E29" s="90"/>
      <c r="F29" s="90"/>
      <c r="G29" s="90"/>
      <c r="H29" s="154"/>
    </row>
    <row r="30" spans="1:8" x14ac:dyDescent="0.25">
      <c r="A30" s="120" t="s">
        <v>272</v>
      </c>
      <c r="B30" s="122">
        <v>0.378</v>
      </c>
      <c r="C30" s="124">
        <v>0.378</v>
      </c>
      <c r="D30" s="123">
        <f>C30*0.2</f>
        <v>7.5600000000000001E-2</v>
      </c>
      <c r="E30" s="90"/>
      <c r="F30" s="90"/>
      <c r="G30" s="90"/>
      <c r="H30" s="154"/>
    </row>
    <row r="31" spans="1:8" x14ac:dyDescent="0.25">
      <c r="A31" s="120" t="s">
        <v>348</v>
      </c>
      <c r="B31" s="122">
        <v>0.23599999999999999</v>
      </c>
      <c r="C31" s="124">
        <v>0.23599999999999999</v>
      </c>
      <c r="D31" s="123">
        <f>C31*0.22</f>
        <v>5.1920000000000001E-2</v>
      </c>
      <c r="E31" s="90"/>
      <c r="F31" s="90"/>
      <c r="G31" s="90"/>
      <c r="H31" s="154"/>
    </row>
    <row r="32" spans="1:8" x14ac:dyDescent="0.25">
      <c r="A32" s="120" t="s">
        <v>349</v>
      </c>
      <c r="B32" s="122">
        <v>0.23599999999999999</v>
      </c>
      <c r="C32" s="124">
        <v>0.23599999999999999</v>
      </c>
      <c r="D32" s="123">
        <f>C32*0.24</f>
        <v>5.6639999999999996E-2</v>
      </c>
      <c r="E32" s="90"/>
      <c r="F32" s="90"/>
      <c r="G32" s="90"/>
      <c r="H32" s="154"/>
    </row>
    <row r="33" spans="1:8" x14ac:dyDescent="0.25">
      <c r="A33" s="120" t="s">
        <v>273</v>
      </c>
      <c r="B33" s="122">
        <v>0.378</v>
      </c>
      <c r="C33" s="124">
        <v>0.378</v>
      </c>
      <c r="D33" s="123">
        <f>C33*0.18</f>
        <v>6.8040000000000003E-2</v>
      </c>
      <c r="E33" s="90"/>
      <c r="F33" s="90"/>
      <c r="G33" s="90"/>
      <c r="H33" s="154"/>
    </row>
    <row r="34" spans="1:8" x14ac:dyDescent="0.25">
      <c r="A34" s="120" t="s">
        <v>350</v>
      </c>
      <c r="B34" s="122">
        <v>0.151</v>
      </c>
      <c r="C34" s="124">
        <v>0.151</v>
      </c>
      <c r="D34" s="123">
        <f>C34*0.2</f>
        <v>3.0200000000000001E-2</v>
      </c>
      <c r="E34" s="90"/>
      <c r="F34" s="90"/>
      <c r="G34" s="90"/>
      <c r="H34" s="154"/>
    </row>
    <row r="35" spans="1:8" x14ac:dyDescent="0.25">
      <c r="A35" s="120" t="s">
        <v>274</v>
      </c>
      <c r="B35" s="122">
        <v>0.378</v>
      </c>
      <c r="C35" s="124">
        <v>0.378</v>
      </c>
      <c r="D35" s="123">
        <f>C35*0.2</f>
        <v>7.5600000000000001E-2</v>
      </c>
      <c r="E35" s="90"/>
      <c r="F35" s="90"/>
      <c r="G35" s="90"/>
      <c r="H35" s="154"/>
    </row>
    <row r="36" spans="1:8" x14ac:dyDescent="0.25">
      <c r="A36" s="120" t="s">
        <v>275</v>
      </c>
      <c r="B36" s="122">
        <v>0.151</v>
      </c>
      <c r="C36" s="124">
        <v>0.151</v>
      </c>
      <c r="D36" s="123">
        <v>0</v>
      </c>
      <c r="E36" s="90"/>
      <c r="F36" s="90"/>
      <c r="G36" s="90"/>
      <c r="H36" s="154"/>
    </row>
    <row r="37" spans="1:8" x14ac:dyDescent="0.25">
      <c r="A37" s="120" t="s">
        <v>351</v>
      </c>
      <c r="B37" s="122">
        <v>0.23599999999999999</v>
      </c>
      <c r="C37" s="124">
        <v>0.23599999999999999</v>
      </c>
      <c r="D37" s="123">
        <f>C37*0.2</f>
        <v>4.7199999999999999E-2</v>
      </c>
      <c r="E37" s="90"/>
      <c r="F37" s="90"/>
      <c r="G37" s="90"/>
      <c r="H37" s="154"/>
    </row>
    <row r="38" spans="1:8" x14ac:dyDescent="0.25">
      <c r="A38" s="120" t="s">
        <v>352</v>
      </c>
      <c r="B38" s="122">
        <v>0.151</v>
      </c>
      <c r="C38" s="124">
        <v>0.151</v>
      </c>
      <c r="D38" s="123">
        <f>C38*0.25</f>
        <v>3.7749999999999999E-2</v>
      </c>
      <c r="E38" s="90"/>
      <c r="F38" s="90"/>
      <c r="G38" s="90"/>
      <c r="H38" s="154"/>
    </row>
    <row r="39" spans="1:8" x14ac:dyDescent="0.25">
      <c r="A39" s="120" t="s">
        <v>317</v>
      </c>
      <c r="B39" s="122">
        <v>0.56699999999999995</v>
      </c>
      <c r="C39" s="124">
        <v>0.56699999999999995</v>
      </c>
      <c r="D39" s="123">
        <f>C39*0.1</f>
        <v>5.67E-2</v>
      </c>
      <c r="E39" s="90"/>
      <c r="F39" s="90"/>
      <c r="G39" s="90"/>
      <c r="H39" s="154"/>
    </row>
    <row r="40" spans="1:8" x14ac:dyDescent="0.25">
      <c r="A40" s="120" t="s">
        <v>353</v>
      </c>
      <c r="B40" s="122">
        <v>0.378</v>
      </c>
      <c r="C40" s="124">
        <v>0.378</v>
      </c>
      <c r="D40" s="123">
        <f>C40*0.22</f>
        <v>8.3159999999999998E-2</v>
      </c>
      <c r="E40" s="90"/>
      <c r="F40" s="90"/>
      <c r="G40" s="90"/>
      <c r="H40" s="154"/>
    </row>
    <row r="41" spans="1:8" x14ac:dyDescent="0.25">
      <c r="A41" s="120" t="s">
        <v>276</v>
      </c>
      <c r="B41" s="122">
        <v>0.56699999999999995</v>
      </c>
      <c r="C41" s="124">
        <v>0.56699999999999995</v>
      </c>
      <c r="D41" s="123">
        <f>C41*0.15</f>
        <v>8.5049999999999987E-2</v>
      </c>
      <c r="E41" s="90"/>
      <c r="F41" s="90"/>
      <c r="G41" s="90"/>
      <c r="H41" s="154"/>
    </row>
    <row r="42" spans="1:8" x14ac:dyDescent="0.25">
      <c r="A42" s="120" t="s">
        <v>354</v>
      </c>
      <c r="B42" s="122">
        <v>0.94</v>
      </c>
      <c r="C42" s="124">
        <v>0.94</v>
      </c>
      <c r="D42" s="123">
        <f>C42*0.21</f>
        <v>0.19739999999999999</v>
      </c>
      <c r="E42" s="90"/>
      <c r="F42" s="90"/>
      <c r="G42" s="90"/>
      <c r="H42" s="154"/>
    </row>
    <row r="43" spans="1:8" x14ac:dyDescent="0.25">
      <c r="A43" s="120" t="s">
        <v>355</v>
      </c>
      <c r="B43" s="122">
        <v>0.378</v>
      </c>
      <c r="C43" s="124">
        <v>0.378</v>
      </c>
      <c r="D43" s="123">
        <f>C43*0.28</f>
        <v>0.10584000000000002</v>
      </c>
      <c r="E43" s="90"/>
      <c r="F43" s="90"/>
      <c r="G43" s="90"/>
      <c r="H43" s="154"/>
    </row>
    <row r="44" spans="1:8" x14ac:dyDescent="0.25">
      <c r="A44" s="120" t="s">
        <v>318</v>
      </c>
      <c r="B44" s="122">
        <v>0.378</v>
      </c>
      <c r="C44" s="124">
        <v>0.378</v>
      </c>
      <c r="D44" s="123">
        <f>C44*0.2-0.03</f>
        <v>4.5600000000000002E-2</v>
      </c>
      <c r="E44" s="90"/>
      <c r="F44" s="90"/>
      <c r="G44" s="90"/>
      <c r="H44" s="154"/>
    </row>
    <row r="45" spans="1:8" x14ac:dyDescent="0.25">
      <c r="A45" s="120" t="s">
        <v>356</v>
      </c>
      <c r="B45" s="122">
        <v>0.378</v>
      </c>
      <c r="C45" s="124">
        <v>0.378</v>
      </c>
      <c r="D45" s="123">
        <f>C45*0.2-0.03</f>
        <v>4.5600000000000002E-2</v>
      </c>
      <c r="E45" s="90"/>
      <c r="F45" s="90"/>
      <c r="G45" s="90"/>
      <c r="H45" s="154"/>
    </row>
  </sheetData>
  <mergeCells count="5">
    <mergeCell ref="E1:G1"/>
    <mergeCell ref="A1:A3"/>
    <mergeCell ref="B1:B3"/>
    <mergeCell ref="C1:C3"/>
    <mergeCell ref="D1:D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zoomScale="80" zoomScaleNormal="80" workbookViewId="0">
      <selection activeCell="H15" sqref="H15"/>
    </sheetView>
  </sheetViews>
  <sheetFormatPr defaultRowHeight="15" x14ac:dyDescent="0.25"/>
  <cols>
    <col min="1" max="1" width="5.42578125" style="79" customWidth="1"/>
    <col min="2" max="2" width="45" style="79" customWidth="1"/>
    <col min="3" max="3" width="9.140625" style="79"/>
    <col min="4" max="4" width="9.140625" style="79" customWidth="1"/>
    <col min="5" max="5" width="14.7109375" style="79" customWidth="1"/>
    <col min="6" max="7" width="9.140625" style="79"/>
    <col min="8" max="8" width="14.140625" style="79" customWidth="1"/>
    <col min="9" max="10" width="9.140625" style="79"/>
    <col min="11" max="11" width="13.7109375" style="79" customWidth="1"/>
    <col min="12" max="13" width="9.140625" style="79"/>
    <col min="14" max="14" width="14.5703125" style="79" customWidth="1"/>
    <col min="15" max="16" width="9.140625" style="79"/>
    <col min="17" max="17" width="16.28515625" style="79" customWidth="1"/>
    <col min="18" max="18" width="18" style="79" customWidth="1"/>
    <col min="19" max="16384" width="9.140625" style="79"/>
  </cols>
  <sheetData>
    <row r="1" spans="1:18" x14ac:dyDescent="0.25">
      <c r="A1" s="224" t="s">
        <v>79</v>
      </c>
      <c r="B1" s="224" t="s">
        <v>98</v>
      </c>
      <c r="C1" s="224" t="s">
        <v>230</v>
      </c>
      <c r="D1" s="224"/>
      <c r="E1" s="224"/>
      <c r="F1" s="224"/>
      <c r="G1" s="224"/>
      <c r="H1" s="224"/>
      <c r="I1" s="224"/>
      <c r="J1" s="224"/>
      <c r="K1" s="224"/>
      <c r="L1" s="224"/>
      <c r="M1" s="224"/>
      <c r="N1" s="224"/>
      <c r="O1" s="224"/>
      <c r="P1" s="224"/>
      <c r="Q1" s="224"/>
      <c r="R1" s="225" t="s">
        <v>327</v>
      </c>
    </row>
    <row r="2" spans="1:18" x14ac:dyDescent="0.25">
      <c r="A2" s="224"/>
      <c r="B2" s="224"/>
      <c r="C2" s="224" t="s">
        <v>231</v>
      </c>
      <c r="D2" s="224"/>
      <c r="E2" s="224"/>
      <c r="F2" s="224" t="s">
        <v>232</v>
      </c>
      <c r="G2" s="224"/>
      <c r="H2" s="224"/>
      <c r="I2" s="224" t="s">
        <v>233</v>
      </c>
      <c r="J2" s="224"/>
      <c r="K2" s="224"/>
      <c r="L2" s="224" t="s">
        <v>234</v>
      </c>
      <c r="M2" s="224"/>
      <c r="N2" s="224"/>
      <c r="O2" s="224" t="s">
        <v>235</v>
      </c>
      <c r="P2" s="224"/>
      <c r="Q2" s="224"/>
      <c r="R2" s="226"/>
    </row>
    <row r="3" spans="1:18" ht="60" x14ac:dyDescent="0.25">
      <c r="A3" s="224"/>
      <c r="B3" s="224"/>
      <c r="C3" s="155">
        <v>2019</v>
      </c>
      <c r="D3" s="155">
        <v>2020</v>
      </c>
      <c r="E3" s="155" t="s">
        <v>194</v>
      </c>
      <c r="F3" s="155">
        <v>2019</v>
      </c>
      <c r="G3" s="155">
        <v>2020</v>
      </c>
      <c r="H3" s="155" t="s">
        <v>194</v>
      </c>
      <c r="I3" s="155">
        <v>2019</v>
      </c>
      <c r="J3" s="155">
        <v>2020</v>
      </c>
      <c r="K3" s="155" t="s">
        <v>194</v>
      </c>
      <c r="L3" s="155">
        <v>2019</v>
      </c>
      <c r="M3" s="155">
        <v>2020</v>
      </c>
      <c r="N3" s="155" t="s">
        <v>194</v>
      </c>
      <c r="O3" s="155">
        <v>2019</v>
      </c>
      <c r="P3" s="155">
        <v>2020</v>
      </c>
      <c r="Q3" s="155" t="s">
        <v>194</v>
      </c>
      <c r="R3" s="227"/>
    </row>
    <row r="4" spans="1:18" x14ac:dyDescent="0.25">
      <c r="A4" s="80">
        <v>1</v>
      </c>
      <c r="B4" s="80">
        <v>2</v>
      </c>
      <c r="C4" s="80">
        <v>3</v>
      </c>
      <c r="D4" s="80">
        <v>4</v>
      </c>
      <c r="E4" s="80">
        <v>5</v>
      </c>
      <c r="F4" s="80">
        <v>6</v>
      </c>
      <c r="G4" s="80">
        <v>7</v>
      </c>
      <c r="H4" s="80">
        <v>8</v>
      </c>
      <c r="I4" s="80">
        <v>9</v>
      </c>
      <c r="J4" s="80">
        <v>10</v>
      </c>
      <c r="K4" s="80">
        <v>11</v>
      </c>
      <c r="L4" s="80">
        <v>12</v>
      </c>
      <c r="M4" s="80">
        <v>13</v>
      </c>
      <c r="N4" s="80">
        <v>14</v>
      </c>
      <c r="O4" s="80">
        <v>15</v>
      </c>
      <c r="P4" s="80">
        <v>16</v>
      </c>
      <c r="Q4" s="80">
        <v>17</v>
      </c>
      <c r="R4" s="80">
        <v>18</v>
      </c>
    </row>
    <row r="5" spans="1:18" ht="45" x14ac:dyDescent="0.25">
      <c r="A5" s="81">
        <v>1</v>
      </c>
      <c r="B5" s="82" t="s">
        <v>236</v>
      </c>
      <c r="C5" s="83">
        <v>12</v>
      </c>
      <c r="D5" s="83">
        <v>14</v>
      </c>
      <c r="E5" s="84">
        <f>(D5-C5)/C5</f>
        <v>0.16666666666666666</v>
      </c>
      <c r="F5" s="83">
        <v>0</v>
      </c>
      <c r="G5" s="83">
        <v>2</v>
      </c>
      <c r="H5" s="84">
        <v>1</v>
      </c>
      <c r="I5" s="83">
        <v>0</v>
      </c>
      <c r="J5" s="83">
        <v>0</v>
      </c>
      <c r="K5" s="84">
        <v>0</v>
      </c>
      <c r="L5" s="83">
        <v>0</v>
      </c>
      <c r="M5" s="83">
        <v>0</v>
      </c>
      <c r="N5" s="84">
        <v>0</v>
      </c>
      <c r="O5" s="83">
        <v>0</v>
      </c>
      <c r="P5" s="83">
        <v>0</v>
      </c>
      <c r="Q5" s="84">
        <v>0</v>
      </c>
      <c r="R5" s="83">
        <f>D5+G5+J5+M5+P5</f>
        <v>16</v>
      </c>
    </row>
    <row r="6" spans="1:18" ht="75" x14ac:dyDescent="0.25">
      <c r="A6" s="81">
        <v>2</v>
      </c>
      <c r="B6" s="82" t="s">
        <v>237</v>
      </c>
      <c r="C6" s="83">
        <v>12</v>
      </c>
      <c r="D6" s="83">
        <v>14</v>
      </c>
      <c r="E6" s="84">
        <f t="shared" ref="E6" si="0">(D6-C6)/C6</f>
        <v>0.16666666666666666</v>
      </c>
      <c r="F6" s="83">
        <v>0</v>
      </c>
      <c r="G6" s="83">
        <v>2</v>
      </c>
      <c r="H6" s="84">
        <v>1</v>
      </c>
      <c r="I6" s="83">
        <v>0</v>
      </c>
      <c r="J6" s="83">
        <v>0</v>
      </c>
      <c r="K6" s="84">
        <v>0</v>
      </c>
      <c r="L6" s="83">
        <v>0</v>
      </c>
      <c r="M6" s="83">
        <v>0</v>
      </c>
      <c r="N6" s="84">
        <v>0</v>
      </c>
      <c r="O6" s="83">
        <v>0</v>
      </c>
      <c r="P6" s="83">
        <v>0</v>
      </c>
      <c r="Q6" s="84">
        <v>0</v>
      </c>
      <c r="R6" s="85">
        <f>D6+G6+J6+M6+P6</f>
        <v>16</v>
      </c>
    </row>
    <row r="7" spans="1:18" ht="120" x14ac:dyDescent="0.25">
      <c r="A7" s="81">
        <v>3</v>
      </c>
      <c r="B7" s="82" t="s">
        <v>238</v>
      </c>
      <c r="C7" s="83">
        <v>0</v>
      </c>
      <c r="D7" s="83">
        <v>0</v>
      </c>
      <c r="E7" s="84">
        <v>0</v>
      </c>
      <c r="F7" s="83">
        <v>0</v>
      </c>
      <c r="G7" s="83">
        <v>0</v>
      </c>
      <c r="H7" s="84">
        <v>0</v>
      </c>
      <c r="I7" s="83">
        <v>0</v>
      </c>
      <c r="J7" s="83">
        <v>0</v>
      </c>
      <c r="K7" s="84">
        <v>0</v>
      </c>
      <c r="L7" s="83">
        <v>0</v>
      </c>
      <c r="M7" s="83">
        <v>0</v>
      </c>
      <c r="N7" s="84">
        <v>0</v>
      </c>
      <c r="O7" s="83">
        <v>0</v>
      </c>
      <c r="P7" s="83">
        <v>0</v>
      </c>
      <c r="Q7" s="84">
        <v>0</v>
      </c>
      <c r="R7" s="85">
        <f>D7+G7+J7+M7+P7</f>
        <v>0</v>
      </c>
    </row>
    <row r="8" spans="1:18" x14ac:dyDescent="0.25">
      <c r="A8" s="86" t="s">
        <v>36</v>
      </c>
      <c r="B8" s="82" t="s">
        <v>239</v>
      </c>
      <c r="C8" s="83">
        <v>0</v>
      </c>
      <c r="D8" s="83">
        <v>0</v>
      </c>
      <c r="E8" s="84">
        <v>0</v>
      </c>
      <c r="F8" s="83">
        <v>0</v>
      </c>
      <c r="G8" s="83">
        <v>0</v>
      </c>
      <c r="H8" s="84">
        <v>0</v>
      </c>
      <c r="I8" s="83">
        <v>0</v>
      </c>
      <c r="J8" s="83">
        <v>0</v>
      </c>
      <c r="K8" s="84">
        <v>0</v>
      </c>
      <c r="L8" s="83">
        <v>0</v>
      </c>
      <c r="M8" s="83">
        <v>0</v>
      </c>
      <c r="N8" s="84">
        <v>0</v>
      </c>
      <c r="O8" s="83">
        <v>0</v>
      </c>
      <c r="P8" s="83">
        <v>0</v>
      </c>
      <c r="Q8" s="84">
        <v>0</v>
      </c>
      <c r="R8" s="85">
        <f>D8+G8+J8+M8+P8</f>
        <v>0</v>
      </c>
    </row>
    <row r="9" spans="1:18" x14ac:dyDescent="0.25">
      <c r="A9" s="86" t="s">
        <v>38</v>
      </c>
      <c r="B9" s="82" t="s">
        <v>240</v>
      </c>
      <c r="C9" s="83">
        <v>0</v>
      </c>
      <c r="D9" s="83">
        <v>0</v>
      </c>
      <c r="E9" s="84">
        <v>0</v>
      </c>
      <c r="F9" s="83">
        <v>0</v>
      </c>
      <c r="G9" s="83">
        <v>0</v>
      </c>
      <c r="H9" s="84">
        <v>0</v>
      </c>
      <c r="I9" s="83">
        <v>0</v>
      </c>
      <c r="J9" s="83">
        <v>0</v>
      </c>
      <c r="K9" s="84">
        <v>0</v>
      </c>
      <c r="L9" s="83">
        <v>0</v>
      </c>
      <c r="M9" s="83">
        <v>0</v>
      </c>
      <c r="N9" s="84">
        <v>0</v>
      </c>
      <c r="O9" s="83">
        <v>0</v>
      </c>
      <c r="P9" s="83">
        <v>0</v>
      </c>
      <c r="Q9" s="84">
        <v>0</v>
      </c>
      <c r="R9" s="85">
        <f>D9+G9+J9+M9+P9</f>
        <v>0</v>
      </c>
    </row>
    <row r="10" spans="1:18" ht="60" x14ac:dyDescent="0.25">
      <c r="A10" s="81">
        <v>4</v>
      </c>
      <c r="B10" s="82" t="s">
        <v>241</v>
      </c>
      <c r="C10" s="85">
        <v>1</v>
      </c>
      <c r="D10" s="85">
        <v>1</v>
      </c>
      <c r="E10" s="84">
        <f t="shared" ref="E10:E12" si="1">(D10-C10)/C10</f>
        <v>0</v>
      </c>
      <c r="F10" s="85">
        <v>0</v>
      </c>
      <c r="G10" s="85">
        <v>1</v>
      </c>
      <c r="H10" s="84">
        <v>1</v>
      </c>
      <c r="I10" s="85">
        <v>0</v>
      </c>
      <c r="J10" s="85">
        <v>0</v>
      </c>
      <c r="K10" s="84">
        <v>0</v>
      </c>
      <c r="L10" s="85">
        <v>0</v>
      </c>
      <c r="M10" s="85">
        <v>0</v>
      </c>
      <c r="N10" s="84">
        <v>0</v>
      </c>
      <c r="O10" s="85">
        <v>0</v>
      </c>
      <c r="P10" s="85">
        <v>0</v>
      </c>
      <c r="Q10" s="84">
        <v>0</v>
      </c>
      <c r="R10" s="85">
        <v>0</v>
      </c>
    </row>
    <row r="11" spans="1:18" ht="45" x14ac:dyDescent="0.25">
      <c r="A11" s="81">
        <v>5</v>
      </c>
      <c r="B11" s="82" t="s">
        <v>242</v>
      </c>
      <c r="C11" s="83">
        <v>12</v>
      </c>
      <c r="D11" s="83">
        <v>14</v>
      </c>
      <c r="E11" s="84">
        <f t="shared" si="1"/>
        <v>0.16666666666666666</v>
      </c>
      <c r="F11" s="83">
        <v>0</v>
      </c>
      <c r="G11" s="83">
        <v>2</v>
      </c>
      <c r="H11" s="84">
        <v>1</v>
      </c>
      <c r="I11" s="83">
        <v>0</v>
      </c>
      <c r="J11" s="83">
        <v>0</v>
      </c>
      <c r="K11" s="84">
        <v>0</v>
      </c>
      <c r="L11" s="83">
        <v>0</v>
      </c>
      <c r="M11" s="83">
        <v>0</v>
      </c>
      <c r="N11" s="84">
        <v>0</v>
      </c>
      <c r="O11" s="83">
        <v>0</v>
      </c>
      <c r="P11" s="83">
        <v>0</v>
      </c>
      <c r="Q11" s="84">
        <v>0</v>
      </c>
      <c r="R11" s="85">
        <f>D11+G11+J11+M11+P11</f>
        <v>16</v>
      </c>
    </row>
    <row r="12" spans="1:18" ht="45" x14ac:dyDescent="0.25">
      <c r="A12" s="81">
        <v>6</v>
      </c>
      <c r="B12" s="82" t="s">
        <v>243</v>
      </c>
      <c r="C12" s="83">
        <v>12</v>
      </c>
      <c r="D12" s="83">
        <v>14</v>
      </c>
      <c r="E12" s="84">
        <f t="shared" si="1"/>
        <v>0.16666666666666666</v>
      </c>
      <c r="F12" s="83">
        <v>0</v>
      </c>
      <c r="G12" s="83">
        <v>2</v>
      </c>
      <c r="H12" s="84">
        <v>1</v>
      </c>
      <c r="I12" s="83">
        <v>0</v>
      </c>
      <c r="J12" s="83">
        <v>0</v>
      </c>
      <c r="K12" s="84">
        <v>0</v>
      </c>
      <c r="L12" s="83">
        <v>0</v>
      </c>
      <c r="M12" s="83">
        <v>0</v>
      </c>
      <c r="N12" s="84">
        <v>0</v>
      </c>
      <c r="O12" s="83">
        <v>0</v>
      </c>
      <c r="P12" s="83">
        <v>0</v>
      </c>
      <c r="Q12" s="84">
        <v>0</v>
      </c>
      <c r="R12" s="85">
        <f>D12+G12+J12+M12+P12</f>
        <v>16</v>
      </c>
    </row>
    <row r="13" spans="1:18" ht="105" x14ac:dyDescent="0.25">
      <c r="A13" s="81">
        <v>7</v>
      </c>
      <c r="B13" s="82" t="s">
        <v>244</v>
      </c>
      <c r="C13" s="83">
        <v>0</v>
      </c>
      <c r="D13" s="83">
        <v>0</v>
      </c>
      <c r="E13" s="84">
        <v>0</v>
      </c>
      <c r="F13" s="83">
        <v>0</v>
      </c>
      <c r="G13" s="83">
        <v>0</v>
      </c>
      <c r="H13" s="84">
        <v>0</v>
      </c>
      <c r="I13" s="83">
        <v>0</v>
      </c>
      <c r="J13" s="83">
        <v>0</v>
      </c>
      <c r="K13" s="84">
        <v>0</v>
      </c>
      <c r="L13" s="83">
        <v>0</v>
      </c>
      <c r="M13" s="83">
        <v>0</v>
      </c>
      <c r="N13" s="84">
        <v>0</v>
      </c>
      <c r="O13" s="83">
        <v>0</v>
      </c>
      <c r="P13" s="83">
        <v>0</v>
      </c>
      <c r="Q13" s="84">
        <v>0</v>
      </c>
      <c r="R13" s="85">
        <f>D13+G13+J13+M13+P13</f>
        <v>0</v>
      </c>
    </row>
    <row r="14" spans="1:18" x14ac:dyDescent="0.25">
      <c r="A14" s="86" t="s">
        <v>245</v>
      </c>
      <c r="B14" s="82" t="s">
        <v>239</v>
      </c>
      <c r="C14" s="83">
        <v>0</v>
      </c>
      <c r="D14" s="83">
        <v>0</v>
      </c>
      <c r="E14" s="84">
        <v>0</v>
      </c>
      <c r="F14" s="83">
        <v>0</v>
      </c>
      <c r="G14" s="83">
        <v>0</v>
      </c>
      <c r="H14" s="84">
        <v>0</v>
      </c>
      <c r="I14" s="83">
        <v>0</v>
      </c>
      <c r="J14" s="83">
        <v>0</v>
      </c>
      <c r="K14" s="84">
        <v>0</v>
      </c>
      <c r="L14" s="83">
        <v>0</v>
      </c>
      <c r="M14" s="83">
        <v>0</v>
      </c>
      <c r="N14" s="84">
        <v>0</v>
      </c>
      <c r="O14" s="83">
        <v>0</v>
      </c>
      <c r="P14" s="83">
        <v>0</v>
      </c>
      <c r="Q14" s="84">
        <v>0</v>
      </c>
      <c r="R14" s="85">
        <f>D14+G14+J14+M14+P14</f>
        <v>0</v>
      </c>
    </row>
    <row r="15" spans="1:18" x14ac:dyDescent="0.25">
      <c r="A15" s="86" t="s">
        <v>246</v>
      </c>
      <c r="B15" s="82" t="s">
        <v>247</v>
      </c>
      <c r="C15" s="83">
        <v>0</v>
      </c>
      <c r="D15" s="83">
        <v>0</v>
      </c>
      <c r="E15" s="84">
        <v>0</v>
      </c>
      <c r="F15" s="83">
        <v>0</v>
      </c>
      <c r="G15" s="83">
        <v>0</v>
      </c>
      <c r="H15" s="84">
        <v>0</v>
      </c>
      <c r="I15" s="83">
        <v>0</v>
      </c>
      <c r="J15" s="83">
        <v>0</v>
      </c>
      <c r="K15" s="84">
        <v>0</v>
      </c>
      <c r="L15" s="83">
        <v>0</v>
      </c>
      <c r="M15" s="83">
        <v>0</v>
      </c>
      <c r="N15" s="84">
        <v>0</v>
      </c>
      <c r="O15" s="83">
        <v>0</v>
      </c>
      <c r="P15" s="83">
        <v>0</v>
      </c>
      <c r="Q15" s="84">
        <v>0</v>
      </c>
      <c r="R15" s="85">
        <f>D15+G15+J15+M15+P15</f>
        <v>0</v>
      </c>
    </row>
    <row r="16" spans="1:18" ht="60" x14ac:dyDescent="0.25">
      <c r="A16" s="81">
        <v>8</v>
      </c>
      <c r="B16" s="82" t="s">
        <v>248</v>
      </c>
      <c r="C16" s="85">
        <v>13</v>
      </c>
      <c r="D16" s="85">
        <v>18</v>
      </c>
      <c r="E16" s="84">
        <f t="shared" ref="E16" si="2">(D16-C16)/C16</f>
        <v>0.38461538461538464</v>
      </c>
      <c r="F16" s="85">
        <v>0</v>
      </c>
      <c r="G16" s="85">
        <v>20</v>
      </c>
      <c r="H16" s="84">
        <v>1</v>
      </c>
      <c r="I16" s="85">
        <v>0</v>
      </c>
      <c r="J16" s="85">
        <v>0</v>
      </c>
      <c r="K16" s="84">
        <v>0</v>
      </c>
      <c r="L16" s="85">
        <v>0</v>
      </c>
      <c r="M16" s="85">
        <v>0</v>
      </c>
      <c r="N16" s="84">
        <v>0</v>
      </c>
      <c r="O16" s="85">
        <v>0</v>
      </c>
      <c r="P16" s="85">
        <v>0</v>
      </c>
      <c r="Q16" s="84">
        <v>0</v>
      </c>
      <c r="R16" s="85">
        <v>19</v>
      </c>
    </row>
  </sheetData>
  <mergeCells count="9">
    <mergeCell ref="A1:A3"/>
    <mergeCell ref="B1:B3"/>
    <mergeCell ref="C1:Q1"/>
    <mergeCell ref="R1:R3"/>
    <mergeCell ref="C2:E2"/>
    <mergeCell ref="F2:H2"/>
    <mergeCell ref="I2:K2"/>
    <mergeCell ref="L2:N2"/>
    <mergeCell ref="O2:Q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3</vt:i4>
      </vt:variant>
    </vt:vector>
  </HeadingPairs>
  <TitlesOfParts>
    <vt:vector size="18" baseType="lpstr">
      <vt:lpstr>Лист1</vt:lpstr>
      <vt:lpstr>Таблица 1.1</vt:lpstr>
      <vt:lpstr>Таблица 1.2</vt:lpstr>
      <vt:lpstr>Таблица 1.3</vt:lpstr>
      <vt:lpstr>Таблица 1.4</vt:lpstr>
      <vt:lpstr>Таблица 2.1</vt:lpstr>
      <vt:lpstr>Таблица 2.2</vt:lpstr>
      <vt:lpstr>Таблица 3.1</vt:lpstr>
      <vt:lpstr>Таблица 3.4</vt:lpstr>
      <vt:lpstr>Таблица 3.5</vt:lpstr>
      <vt:lpstr>Таблица 4.1</vt:lpstr>
      <vt:lpstr>Таблица 4.2</vt:lpstr>
      <vt:lpstr>Таблица 4.3</vt:lpstr>
      <vt:lpstr>Таблица 4.7</vt:lpstr>
      <vt:lpstr>Таблица 4.9</vt:lpstr>
      <vt:lpstr>'Таблица 4.1'!bookmark0</vt:lpstr>
      <vt:lpstr>'Таблица 1.3'!Область_печати</vt:lpstr>
      <vt:lpstr>'Таблица 1.4'!Область_печати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Гереев Седретдин Бедретдинович</dc:creator>
  <cp:lastModifiedBy>ss</cp:lastModifiedBy>
  <cp:lastPrinted>2021-02-08T08:31:30Z</cp:lastPrinted>
  <dcterms:created xsi:type="dcterms:W3CDTF">2016-03-25T05:41:31Z</dcterms:created>
  <dcterms:modified xsi:type="dcterms:W3CDTF">2021-02-09T06:39:24Z</dcterms:modified>
</cp:coreProperties>
</file>